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6335" windowHeight="8745" tabRatio="1000" activeTab="0"/>
  </bookViews>
  <sheets>
    <sheet name="RESUMEN" sheetId="1" r:id="rId1"/>
    <sheet name="META 1" sheetId="2" r:id="rId2"/>
    <sheet name="META 2" sheetId="3" r:id="rId3"/>
    <sheet name="META 3" sheetId="4" r:id="rId4"/>
    <sheet name="META 4" sheetId="5" r:id="rId5"/>
    <sheet name="META 5" sheetId="6" r:id="rId6"/>
    <sheet name="META 6" sheetId="7" r:id="rId7"/>
    <sheet name="META 7" sheetId="8" r:id="rId8"/>
    <sheet name="META 8" sheetId="9" r:id="rId9"/>
    <sheet name="META 9" sheetId="10" r:id="rId10"/>
    <sheet name="META 10" sheetId="11" r:id="rId11"/>
    <sheet name="META 11" sheetId="12" r:id="rId12"/>
    <sheet name="Hoja1" sheetId="13" state="hidden" r:id="rId13"/>
    <sheet name="META 12" sheetId="14" r:id="rId14"/>
    <sheet name="META 13" sheetId="15" r:id="rId15"/>
    <sheet name="Meta Corte Hosp" sheetId="16" state="hidden" r:id="rId16"/>
    <sheet name="META GES" sheetId="17" r:id="rId17"/>
  </sheets>
  <externalReferences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<sst xmlns="http://schemas.openxmlformats.org/spreadsheetml/2006/main" count="1073" uniqueCount="195">
  <si>
    <t>COMUNA</t>
  </si>
  <si>
    <t>ESTABLECIMIENTO</t>
  </si>
  <si>
    <t>META 1: COBERTURA EXAMEN DE MEDICINA PREVENTIVA (EMP), EN HOMBRES DE 20 A 44 AÑOS</t>
  </si>
  <si>
    <t>NUMERADOR</t>
  </si>
  <si>
    <t>DENOMINADOR</t>
  </si>
  <si>
    <t>Nº Examen de Medicina Preventiva (EMP) realizado en población masculina de 20 a 44 años</t>
  </si>
  <si>
    <t>Población masculina de 20 a 44 años bajo control en programa de salud cardiovascular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</si>
  <si>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</si>
  <si>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</si>
  <si>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</si>
  <si>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</si>
  <si>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</si>
  <si>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</si>
  <si>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</si>
  <si>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</si>
  <si>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</si>
  <si>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</si>
  <si>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</si>
  <si>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</si>
  <si>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</si>
  <si>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</si>
  <si>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Ingresos de población masculina al PSCV de 20 y 44 años</t>
  </si>
  <si>
    <t>Egresos de población masculina al PSCV de 20 y 44 años</t>
  </si>
  <si>
    <t>A AGOSTO</t>
  </si>
  <si>
    <t>A DICBRE</t>
  </si>
  <si>
    <t>A OCTBRE</t>
  </si>
  <si>
    <t>META 2: COBERTURA EXAMEN DE MEDICINA PREVENTIVA (EMP), EN MUJERES DE 45 A 64 AÑOS</t>
  </si>
  <si>
    <t>Nº Examen de Medicina Preventiva (EMP) realizado en población femenina de 45 a 64 años</t>
  </si>
  <si>
    <t>Población femenina de 45 a 64 años bajo control en Programa Salud Cardiovascular</t>
  </si>
  <si>
    <t>Ingresos de población femenina al PSCV de 45 y 65 años</t>
  </si>
  <si>
    <t>Egresos de población Femenina al PSCV de 45 a 65 años</t>
  </si>
  <si>
    <t>N° de adultos de 65 y más años con Examen de Medicina Preventiva</t>
  </si>
  <si>
    <t>META 3: COBERTURA EXAMEN DE MEDICINA PREVENTIVA (EMPAM) EN PERSONAS DE 65 AÑOS Y MÁS</t>
  </si>
  <si>
    <t>META 4: INGRESO PRECOZ A CONTROL DE EMBARAZO</t>
  </si>
  <si>
    <t>Nº de mujeres embarazadas ingresadas antes de las 14 semanas a control</t>
  </si>
  <si>
    <t>Total de mujeres embarazadas ingresadas a control</t>
  </si>
  <si>
    <t>META 5: PROPORCIÓN DE MENORES DE 20 AÑOS CON ALTA ODONTOLÓGICA TOTAL</t>
  </si>
  <si>
    <t>Nº de altas odontológicas totales en población menor de 20 años</t>
  </si>
  <si>
    <t>META 6: GESTION DE RECLAMOS EN APS</t>
  </si>
  <si>
    <t>Nº total de reclamos respondidos con solución dentro de los plazos legales establecidos (15 días hábiles)</t>
  </si>
  <si>
    <t>Nº total de reclamos</t>
  </si>
  <si>
    <t>META 7: COBERTURA DE ATENCION DE DIABETES MELLITUS TIPO 2 EN PERSONAS DE 15 Y MÁS AÑOS</t>
  </si>
  <si>
    <t>Nº de personas con diabetes mellitus 2 bajo control de 15 y más años</t>
  </si>
  <si>
    <t>Ingresos de personas con diabetes a PSCV de 15 y más años</t>
  </si>
  <si>
    <t>Egresos de personas diabéticas del PSCV de 15 y más años</t>
  </si>
  <si>
    <t>META 8: COBERTURA DE HIPERTENSION ARTERIAL EN PERSONAS DE 15 AÑOS Y MAS</t>
  </si>
  <si>
    <t>Ingresos de personas con hipertensión a PSCV de 15 y más años</t>
  </si>
  <si>
    <t>Egresos de personas hipertensas del PSCV de 15 y más años</t>
  </si>
  <si>
    <t>META 10: TASA DE VISITA DOMICILIARIA INTEGRAL</t>
  </si>
  <si>
    <t>Nº de visitas domiciliarias integrales realizadas</t>
  </si>
  <si>
    <t>META 9: COBERTURA DE EVALUACIÓN DEL DESARROLLO PSICOMOTOR DE NIÑOS Y NIÑAS DE 12 A 23 MESES BAJO CONTROL</t>
  </si>
  <si>
    <t>Niños y niñas 12 a 23 con Evaluación del Desarrollo Psicomotor</t>
  </si>
  <si>
    <t>Niños y Niñas entre 12 a 23 meses bajo control</t>
  </si>
  <si>
    <t>04106-VICUÑA</t>
  </si>
  <si>
    <t>04201-ILLAPEL</t>
  </si>
  <si>
    <t>04203-LOS VILOS</t>
  </si>
  <si>
    <t>04204-SALAMANCA</t>
  </si>
  <si>
    <t>04302-COMBARBALÁ</t>
  </si>
  <si>
    <t>Nº de diabéticos de 15 y más, esperados según prevalencia</t>
  </si>
  <si>
    <t>Nº de Hipertensos de 15 y más, esperados según prevalencia</t>
  </si>
  <si>
    <t>Indicador</t>
  </si>
  <si>
    <t>Resultado</t>
  </si>
  <si>
    <t>Nº de personas con Hipertension Arterial bajo control  de 15 años y mas</t>
  </si>
  <si>
    <t>CUMPLIMIENTO</t>
  </si>
  <si>
    <t>COQUIMBO</t>
  </si>
  <si>
    <t>ILLAPEL</t>
  </si>
  <si>
    <t>LOS VILOS</t>
  </si>
  <si>
    <t>SALAMANCA</t>
  </si>
  <si>
    <t>VICUÑA</t>
  </si>
  <si>
    <t>META 11: COBERTURA DE ATENCIÓN DE ASMA  EN POBLACIÓN INSCRITA Y EPOC EN PERSONAS DE 40 AÑOS Y MÁS</t>
  </si>
  <si>
    <t>Nº de personas con diagnóstico de Asma Bajo Control y de personas con EPOC de 40 años y más bajo control</t>
  </si>
  <si>
    <t>Ingresos de personas con Asma y EPOC de 40 años en Sala IRA-ERA</t>
  </si>
  <si>
    <t>Nº de personas con Asma y EPOC  estimada según prevalencia</t>
  </si>
  <si>
    <t>METAS ANUALES</t>
  </si>
  <si>
    <t>AÑO 2015</t>
  </si>
  <si>
    <t>A MARZO</t>
  </si>
  <si>
    <t>METAS A MARZO</t>
  </si>
  <si>
    <t>Egresos de personas con Asma y EPOC de 40 años en Sala IRA-ERA</t>
  </si>
  <si>
    <t>04103-ANDACOLLO</t>
  </si>
  <si>
    <t>105106-HOSPITAL ANDACOLLO</t>
  </si>
  <si>
    <t>105107-HOSPITAL VICUÑA</t>
  </si>
  <si>
    <t>105103-HOSPITAL ILLAPEL</t>
  </si>
  <si>
    <t>105108-HOSPITAL LOS VILOS</t>
  </si>
  <si>
    <t>105104-HOSPITAL SALAMANCA</t>
  </si>
  <si>
    <t>105105-HOSPITAL COMBARBALA</t>
  </si>
  <si>
    <t>TOTAL HOSPITALES</t>
  </si>
  <si>
    <t>SERVICIO</t>
  </si>
  <si>
    <t>Codigo SS</t>
  </si>
  <si>
    <t>Codigo COM</t>
  </si>
  <si>
    <t>Codigo ESTAB</t>
  </si>
  <si>
    <t>META 1 EMP hombres 20 a 44 años (25%)</t>
  </si>
  <si>
    <t>META 2 EMP mujeres de 45 a 64 años (26%)</t>
  </si>
  <si>
    <t>META 3 EMP 65 y mas años (55%)</t>
  </si>
  <si>
    <t>META 4 control embarazada (87%)</t>
  </si>
  <si>
    <t>META 5 alta odontologica menores de 20 años (24%)</t>
  </si>
  <si>
    <t>META 9 Cobertura de Evaluación del desarrollo Psicomotor de niños/as de 12 a 23 meses bajo control. (94%)</t>
  </si>
  <si>
    <t>META 10 Visita domiciliaria integral (0,22)</t>
  </si>
  <si>
    <t>META 11 Cobertura de Atención de Asma en Población general y EPOC en personas de 40 años y más (22%)</t>
  </si>
  <si>
    <t>META 12 Cobertura de Atención Integral de trastornos mentales en personas de 5 y más años (17%)</t>
  </si>
  <si>
    <t>ANDACOLLO</t>
  </si>
  <si>
    <t>04103</t>
  </si>
  <si>
    <t xml:space="preserve">Hospital Dr. José Arraño (Andacollo)                                                                </t>
  </si>
  <si>
    <t xml:space="preserve">05-106    </t>
  </si>
  <si>
    <t>Combarbalá</t>
  </si>
  <si>
    <t>04302</t>
  </si>
  <si>
    <t xml:space="preserve">Hospital San Juan de Dios (Combarbalá)                                                              </t>
  </si>
  <si>
    <t xml:space="preserve">05-105    </t>
  </si>
  <si>
    <t>04201</t>
  </si>
  <si>
    <t xml:space="preserve">Hospital San Juan de Dios (Illapel)                                                                 </t>
  </si>
  <si>
    <t xml:space="preserve">05-103    </t>
  </si>
  <si>
    <t>04203</t>
  </si>
  <si>
    <t xml:space="preserve">Hospital San Pedro (Los Vilos)                                                                      </t>
  </si>
  <si>
    <t xml:space="preserve">05-108    </t>
  </si>
  <si>
    <t>04204</t>
  </si>
  <si>
    <t xml:space="preserve">Hospital de Salamanca                                                                               </t>
  </si>
  <si>
    <t xml:space="preserve">05-104    </t>
  </si>
  <si>
    <t>04106</t>
  </si>
  <si>
    <t xml:space="preserve">Hospital San Juan de Dios (Vicuña)                                                                  </t>
  </si>
  <si>
    <t xml:space="preserve">05-107    </t>
  </si>
  <si>
    <t>METAS A JUNIO</t>
  </si>
  <si>
    <t>METAS A AGOSTO</t>
  </si>
  <si>
    <t>METAS A OCTUBRE</t>
  </si>
  <si>
    <t>Población masculina de 20 a 44 años beneficiaria FONASA</t>
  </si>
  <si>
    <t>Población masculina de 20 a 44 beneficiaria FONASA, menos población bajo control en Programa Salud Cardiovascular</t>
  </si>
  <si>
    <t>Población femenina de 45 a 64 años beneficiaria FONASA, menos población bajo control en Programa Salud Cardiovascular</t>
  </si>
  <si>
    <t>Población femenina de 45 a 64 años beneficiaria FONASA</t>
  </si>
  <si>
    <t>Población beneficiaria FONASA menor de 20 años</t>
  </si>
  <si>
    <t>Población 15-64 años estimada según prevalencia (población beneficiaria FONASA de 15 a 64 años x 10%)</t>
  </si>
  <si>
    <t>Población 65 y más años estimada según prevalencia (población beneficiaria FONASA de 65 y más años x 25%)</t>
  </si>
  <si>
    <t>Población 15-64 años estimada según prevalencia (población beneficiaria FONASA de 15 a 64 años x 15,7%)</t>
  </si>
  <si>
    <t>Población 65 y más años estimada según prevalencia (población beneficiaria FONASA de 65 y más años x 64,3%)</t>
  </si>
  <si>
    <t>Nº de familias (población beneficiaria FONASA / 4)</t>
  </si>
  <si>
    <t>Población con Asma Bronquial de 3 años y más, estimada según prevalencia (población beneficiaria FONASA de 3 y más años x 10%)</t>
  </si>
  <si>
    <t>Población con EPOC de 40 años y más estimada según prevalencia (población beneficiaria FONASA de 40 y más años x 8%)</t>
  </si>
  <si>
    <t>A DIC 2015</t>
  </si>
  <si>
    <t>Nº de adultos de 65 y más años beneficiaria 2015 FONASA</t>
  </si>
  <si>
    <t xml:space="preserve">META 12: COBERTURA DE ATENCIÓN INTEGRAL A PERSONAS DE 5 AÑOS Y MAS CON TRASTORNOS MENTALES </t>
  </si>
  <si>
    <t>Nº de personas de 5 años y más con trastorno mental bajo control</t>
  </si>
  <si>
    <t>Ingresos de personas con trastorno mental de 5 años y más</t>
  </si>
  <si>
    <t>Egresos de personas con trastorno mental de 5 años y más</t>
  </si>
  <si>
    <t>Nº de personas con trastorno mental estimada según prevalencia de 5 años y más  (población estimada de 5 y más años x 22%)</t>
  </si>
  <si>
    <t xml:space="preserve">TOTAL </t>
  </si>
  <si>
    <t>META 13: COBERTURA DE CONTROL DE SALUD INTEGRAL EN ADOLESCENTES DE 10 14 AÑOS</t>
  </si>
  <si>
    <t xml:space="preserve">Nº de controles  de salud integral, realizados a adolescentes  de 10 a 14 años </t>
  </si>
  <si>
    <t>Población adolescente de 10 a 14 años beneficiaria</t>
  </si>
  <si>
    <t>META 6 gestion de reclamos (97%)</t>
  </si>
  <si>
    <t>META 7 Cobertura DM2 en personas de 15 y mas años                    (55%)</t>
  </si>
  <si>
    <t>META 8 Cobertutra HTA en personas de 15 y mas años              (71%)</t>
  </si>
  <si>
    <t>META 13 Cobertura de Control de salud Integral adolescente de 10 a 14 años             (15%)</t>
  </si>
  <si>
    <t>MINISTERIO DE SALUD</t>
  </si>
  <si>
    <t>SERVICIO DE SALUD COQUIMBO</t>
  </si>
  <si>
    <t>SUBDIRECCION DE GESTION  ASISTENCIAL</t>
  </si>
  <si>
    <t>SUBDEPTO DE ESTADÍSTICA Y GESTIÓN DE LA INFORMACIÓN</t>
  </si>
  <si>
    <t>METAS COMPONENTE ACTIVIDAD GENERAL</t>
  </si>
  <si>
    <t>META Nº1</t>
  </si>
  <si>
    <t>META Nº2</t>
  </si>
  <si>
    <t>META Nº3</t>
  </si>
  <si>
    <t>META Nº4</t>
  </si>
  <si>
    <t>META Nº5</t>
  </si>
  <si>
    <t>META Nº6</t>
  </si>
  <si>
    <t>META Nº7</t>
  </si>
  <si>
    <t>META Nº8</t>
  </si>
  <si>
    <t>META Nº9</t>
  </si>
  <si>
    <t>META Nº10</t>
  </si>
  <si>
    <t>META Nº11</t>
  </si>
  <si>
    <t>META Nº12</t>
  </si>
  <si>
    <t>META Nº13</t>
  </si>
  <si>
    <t xml:space="preserve">EMP hombres 20 a 44 años </t>
  </si>
  <si>
    <t>EMP mujeres de 45 a 64 años</t>
  </si>
  <si>
    <t>EMP 65 y mas años</t>
  </si>
  <si>
    <t xml:space="preserve">Control embarazada </t>
  </si>
  <si>
    <t xml:space="preserve">Alta odontologica menores de 20 años </t>
  </si>
  <si>
    <t>Gestion de reclamos</t>
  </si>
  <si>
    <t xml:space="preserve">Cobertura DM2 en personas de 15 y mas años </t>
  </si>
  <si>
    <t xml:space="preserve">Cobertutra HTA en personas de 15 y mas años </t>
  </si>
  <si>
    <t>Cobertura de Evaluación del desarrollo Psicomotor de niños/as de 12 a 23 meses bajo control</t>
  </si>
  <si>
    <t xml:space="preserve">Visita domiciliaria integral </t>
  </si>
  <si>
    <t>Cobertura de Atención de Asma en Población general y EPOC en personas de 40 años y más</t>
  </si>
  <si>
    <t xml:space="preserve"> Cobertura de Atención Integral de trastornos mentales en personas de 5 y más años </t>
  </si>
  <si>
    <t xml:space="preserve">Cobertura de control de salud integral a adolescentes de 10 a 14 años </t>
  </si>
  <si>
    <t>HOSPITAL ANDACOLLO</t>
  </si>
  <si>
    <t>HOSPITAL VICUÑA</t>
  </si>
  <si>
    <t>HOSPITAL ILLAPEL</t>
  </si>
  <si>
    <t>HOSPITAL LOS VILOS</t>
  </si>
  <si>
    <t>HOSPITAL SALAMANCA</t>
  </si>
  <si>
    <t>HOSPITAL COMBARBALÁ</t>
  </si>
  <si>
    <t>CUMPLIMIENTO GENERAL</t>
  </si>
  <si>
    <t>RESUMEN DE CUMPLIMIENTO DE METAS A JUNIO 2016</t>
  </si>
  <si>
    <t>CORTE A ABRIL</t>
  </si>
  <si>
    <t>META GES: CUMPLIMIENTO DE GARANTÍAS EN PROBLEMAS DE SALUD CUYAS ACCIONES SON DE EJECUCIÓN EN APS</t>
  </si>
  <si>
    <t xml:space="preserve">Nº de Casos con GES atendidos en APS con Garantía Cumplida
(Cumplidas + Incumpplidas con Evento + Exceptuadas)
</t>
  </si>
  <si>
    <t>Nº Total de Casos con GES atendidos en APS</t>
  </si>
  <si>
    <t>CUMPLIMIENTO META GES</t>
  </si>
  <si>
    <t>RESUMEN DE CUMPLIMIENTO DE METAS A OCTUBRE 2016</t>
  </si>
  <si>
    <t>CORTE A OCTUBRE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</si>
</sst>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#,##0.0"/>
    <numFmt numFmtId="181" formatCode="_(* #,##0.00_);_(* \(#,##0.00\);_(* &quot;-&quot;??_);_(@_)"/>
    <numFmt numFmtId="182" formatCode="0.00000"/>
    <numFmt numFmtId="183" formatCode="0.0000000"/>
    <numFmt numFmtId="184" formatCode="0.00000000"/>
    <numFmt numFmtId="185" formatCode="0.000000000"/>
    <numFmt numFmtId="186" formatCode="0.000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10"/>
      <name val="Verdana"/>
      <family val="2"/>
    </font>
    <font>
      <sz val="8"/>
      <color indexed="9"/>
      <name val="Calibri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b/>
      <sz val="11"/>
      <color indexed="8"/>
      <name val="Verdana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10"/>
      <color indexed="43"/>
      <name val="Verdana"/>
      <family val="2"/>
    </font>
    <font>
      <sz val="14"/>
      <color indexed="9"/>
      <name val="Calibri"/>
      <family val="2"/>
    </font>
    <font>
      <sz val="22"/>
      <color indexed="9"/>
      <name val="Calibri"/>
      <family val="2"/>
    </font>
    <font>
      <sz val="22"/>
      <color indexed="9"/>
      <name val="Verdana"/>
      <family val="2"/>
    </font>
    <font>
      <sz val="14"/>
      <color indexed="9"/>
      <name val="Verdana"/>
      <family val="2"/>
    </font>
    <font>
      <sz val="20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sz val="8"/>
      <color theme="1"/>
      <name val="Calibri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sz val="8"/>
      <color rgb="FFFFFFFF"/>
      <name val="Calibri"/>
      <family val="2"/>
    </font>
    <font>
      <sz val="11"/>
      <color theme="1"/>
      <name val="Verdana"/>
      <family val="2"/>
    </font>
    <font>
      <sz val="10"/>
      <color rgb="FFFFFFFF"/>
      <name val="Verdana"/>
      <family val="2"/>
    </font>
    <font>
      <sz val="8"/>
      <color rgb="FFFFFFFF"/>
      <name val="Verdana"/>
      <family val="2"/>
    </font>
    <font>
      <b/>
      <sz val="11"/>
      <color theme="1"/>
      <name val="Verdana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2" tint="-0.09996999800205231"/>
      <name val="Verdana"/>
      <family val="2"/>
    </font>
    <font>
      <b/>
      <sz val="9"/>
      <color theme="0"/>
      <name val="Verdana"/>
      <family val="2"/>
    </font>
    <font>
      <sz val="14"/>
      <color rgb="FFFFFFFF"/>
      <name val="Calibri"/>
      <family val="2"/>
    </font>
    <font>
      <sz val="22"/>
      <color rgb="FFFFFFFF"/>
      <name val="Calibri"/>
      <family val="2"/>
    </font>
    <font>
      <sz val="22"/>
      <color rgb="FFFFFFFF"/>
      <name val="Verdana"/>
      <family val="2"/>
    </font>
    <font>
      <sz val="14"/>
      <color rgb="FFFFFFFF"/>
      <name val="Verdana"/>
      <family val="2"/>
    </font>
    <font>
      <sz val="20"/>
      <color rgb="FFFFFFFF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0FFC1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/>
      <right/>
      <top/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rgb="FFEBEBEB"/>
      </left>
      <right style="medium">
        <color rgb="FFEBEBEB"/>
      </right>
      <top/>
      <bottom style="medium">
        <color rgb="FFEBEBEB"/>
      </bottom>
    </border>
    <border>
      <left style="medium">
        <color rgb="FFEBEBEB"/>
      </left>
      <right/>
      <top/>
      <bottom style="medium">
        <color rgb="FFEBEBEB"/>
      </bottom>
    </border>
    <border>
      <left/>
      <right/>
      <top/>
      <bottom style="medium">
        <color rgb="FFEBEBEB"/>
      </bottom>
    </border>
    <border>
      <left/>
      <right style="medium">
        <color rgb="FFEBEBEB"/>
      </right>
      <top/>
      <bottom style="medium">
        <color rgb="FFEBEBEB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rgb="FFEBEBEB"/>
      </left>
      <right style="medium">
        <color rgb="FFEBEBEB"/>
      </right>
      <top style="medium">
        <color rgb="FFFFFFFF"/>
      </top>
      <bottom/>
    </border>
    <border>
      <left style="medium">
        <color rgb="FFEBEBEB"/>
      </left>
      <right style="medium">
        <color rgb="FFEBEBEB"/>
      </right>
      <top/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>
        <color indexed="63"/>
      </left>
      <right style="thick">
        <color theme="0"/>
      </right>
      <top style="thick">
        <color theme="0"/>
      </top>
      <bottom/>
    </border>
    <border>
      <left>
        <color indexed="63"/>
      </left>
      <right style="thick">
        <color theme="0"/>
      </right>
      <top/>
      <bottom/>
    </border>
    <border>
      <left>
        <color indexed="63"/>
      </left>
      <right style="thick">
        <color theme="0"/>
      </right>
      <top/>
      <bottom style="thick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medium">
        <color rgb="FFEBEBEB"/>
      </left>
      <right/>
      <top/>
      <bottom/>
    </border>
    <border>
      <left/>
      <right/>
      <top style="medium">
        <color rgb="FFEBEBEB"/>
      </top>
      <bottom/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/>
      </left>
      <right/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>
        <color indexed="63"/>
      </top>
      <bottom style="thick">
        <color theme="0"/>
      </bottom>
    </border>
    <border>
      <left style="thick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 style="medium">
        <color theme="0"/>
      </bottom>
    </border>
    <border>
      <left style="thick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ck">
        <color theme="0"/>
      </right>
      <top style="medium">
        <color theme="0"/>
      </top>
      <bottom style="medium">
        <color theme="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6" fillId="0" borderId="8" applyNumberFormat="0" applyFill="0" applyAlignment="0" applyProtection="0"/>
    <xf numFmtId="0" fontId="68" fillId="0" borderId="9" applyNumberFormat="0" applyFill="0" applyAlignment="0" applyProtection="0"/>
  </cellStyleXfs>
  <cellXfs count="289">
    <xf numFmtId="0" fontId="0" fillId="0" borderId="0" xfId="0" applyFont="1" applyAlignment="1">
      <alignment/>
    </xf>
    <xf numFmtId="49" fontId="69" fillId="0" borderId="10" xfId="0" applyNumberFormat="1" applyFont="1" applyFill="1" applyBorder="1" applyAlignment="1">
      <alignment horizontal="left" wrapText="1"/>
    </xf>
    <xf numFmtId="0" fontId="69" fillId="0" borderId="10" xfId="0" applyFont="1" applyFill="1" applyBorder="1" applyAlignment="1">
      <alignment horizontal="center" wrapText="1"/>
    </xf>
    <xf numFmtId="0" fontId="69" fillId="0" borderId="11" xfId="0" applyFont="1" applyFill="1" applyBorder="1" applyAlignment="1">
      <alignment horizontal="center" wrapText="1"/>
    </xf>
    <xf numFmtId="0" fontId="69" fillId="33" borderId="10" xfId="0" applyFont="1" applyFill="1" applyBorder="1" applyAlignment="1">
      <alignment horizontal="center" wrapText="1"/>
    </xf>
    <xf numFmtId="0" fontId="69" fillId="33" borderId="11" xfId="0" applyFont="1" applyFill="1" applyBorder="1" applyAlignment="1">
      <alignment horizontal="center" wrapText="1"/>
    </xf>
    <xf numFmtId="0" fontId="69" fillId="34" borderId="10" xfId="0" applyFont="1" applyFill="1" applyBorder="1" applyAlignment="1">
      <alignment horizontal="center" wrapText="1"/>
    </xf>
    <xf numFmtId="0" fontId="69" fillId="34" borderId="11" xfId="0" applyFont="1" applyFill="1" applyBorder="1" applyAlignment="1">
      <alignment horizontal="center" wrapText="1"/>
    </xf>
    <xf numFmtId="172" fontId="2" fillId="8" borderId="11" xfId="48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2" fontId="69" fillId="33" borderId="10" xfId="48" applyNumberFormat="1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9" fontId="70" fillId="6" borderId="12" xfId="0" applyNumberFormat="1" applyFont="1" applyFill="1" applyBorder="1" applyAlignment="1">
      <alignment horizontal="center" vertical="center" wrapText="1"/>
    </xf>
    <xf numFmtId="9" fontId="71" fillId="6" borderId="12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172" fontId="0" fillId="0" borderId="0" xfId="48" applyNumberFormat="1" applyFont="1" applyAlignment="1">
      <alignment/>
    </xf>
    <xf numFmtId="172" fontId="69" fillId="34" borderId="11" xfId="48" applyNumberFormat="1" applyFont="1" applyFill="1" applyBorder="1" applyAlignment="1">
      <alignment horizontal="center" wrapText="1"/>
    </xf>
    <xf numFmtId="172" fontId="69" fillId="0" borderId="11" xfId="48" applyNumberFormat="1" applyFont="1" applyFill="1" applyBorder="1" applyAlignment="1">
      <alignment horizontal="center" wrapText="1"/>
    </xf>
    <xf numFmtId="172" fontId="69" fillId="0" borderId="10" xfId="48" applyNumberFormat="1" applyFont="1" applyFill="1" applyBorder="1" applyAlignment="1">
      <alignment horizontal="center" wrapText="1"/>
    </xf>
    <xf numFmtId="172" fontId="69" fillId="34" borderId="10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172" fontId="6" fillId="0" borderId="10" xfId="48" applyNumberFormat="1" applyFont="1" applyFill="1" applyBorder="1" applyAlignment="1">
      <alignment horizontal="center" wrapText="1"/>
    </xf>
    <xf numFmtId="0" fontId="30" fillId="36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1" fillId="34" borderId="12" xfId="57" applyFont="1" applyFill="1" applyBorder="1" applyAlignment="1" applyProtection="1">
      <alignment vertical="center"/>
      <protection/>
    </xf>
    <xf numFmtId="0" fontId="31" fillId="34" borderId="12" xfId="56" applyFont="1" applyFill="1" applyBorder="1" applyAlignment="1" applyProtection="1">
      <alignment horizontal="center" vertical="center"/>
      <protection/>
    </xf>
    <xf numFmtId="0" fontId="31" fillId="34" borderId="12" xfId="0" applyFont="1" applyFill="1" applyBorder="1" applyAlignment="1" applyProtection="1">
      <alignment vertical="center"/>
      <protection/>
    </xf>
    <xf numFmtId="0" fontId="31" fillId="0" borderId="12" xfId="0" applyFont="1" applyBorder="1" applyAlignment="1">
      <alignment/>
    </xf>
    <xf numFmtId="10" fontId="31" fillId="37" borderId="12" xfId="61" applyNumberFormat="1" applyFont="1" applyFill="1" applyBorder="1" applyAlignment="1" applyProtection="1">
      <alignment horizontal="center" vertical="center"/>
      <protection/>
    </xf>
    <xf numFmtId="173" fontId="0" fillId="37" borderId="12" xfId="0" applyNumberFormat="1" applyFont="1" applyFill="1" applyBorder="1" applyAlignment="1">
      <alignment horizontal="center"/>
    </xf>
    <xf numFmtId="0" fontId="31" fillId="34" borderId="12" xfId="0" applyFont="1" applyFill="1" applyBorder="1" applyAlignment="1" applyProtection="1">
      <alignment horizontal="center" vertical="center"/>
      <protection/>
    </xf>
    <xf numFmtId="173" fontId="31" fillId="37" borderId="12" xfId="0" applyNumberFormat="1" applyFont="1" applyFill="1" applyBorder="1" applyAlignment="1">
      <alignment horizontal="center"/>
    </xf>
    <xf numFmtId="0" fontId="31" fillId="34" borderId="12" xfId="0" applyFont="1" applyFill="1" applyBorder="1" applyAlignment="1" applyProtection="1">
      <alignment horizontal="left" vertical="center"/>
      <protection/>
    </xf>
    <xf numFmtId="2" fontId="31" fillId="37" borderId="12" xfId="0" applyNumberFormat="1" applyFont="1" applyFill="1" applyBorder="1" applyAlignment="1" applyProtection="1">
      <alignment horizontal="center"/>
      <protection/>
    </xf>
    <xf numFmtId="173" fontId="31" fillId="37" borderId="12" xfId="51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Alignment="1">
      <alignment/>
    </xf>
    <xf numFmtId="10" fontId="31" fillId="37" borderId="12" xfId="51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31" fillId="34" borderId="13" xfId="57" applyFont="1" applyFill="1" applyBorder="1" applyAlignment="1" applyProtection="1">
      <alignment vertical="center"/>
      <protection/>
    </xf>
    <xf numFmtId="0" fontId="31" fillId="34" borderId="13" xfId="56" applyFont="1" applyFill="1" applyBorder="1" applyAlignment="1" applyProtection="1">
      <alignment horizontal="center" vertical="center"/>
      <protection/>
    </xf>
    <xf numFmtId="0" fontId="31" fillId="34" borderId="13" xfId="0" applyFont="1" applyFill="1" applyBorder="1" applyAlignment="1">
      <alignment wrapText="1"/>
    </xf>
    <xf numFmtId="0" fontId="31" fillId="34" borderId="13" xfId="0" applyFont="1" applyFill="1" applyBorder="1" applyAlignment="1" applyProtection="1">
      <alignment vertical="center"/>
      <protection/>
    </xf>
    <xf numFmtId="0" fontId="31" fillId="0" borderId="13" xfId="0" applyFont="1" applyBorder="1" applyAlignment="1">
      <alignment/>
    </xf>
    <xf numFmtId="10" fontId="31" fillId="37" borderId="13" xfId="61" applyNumberFormat="1" applyFont="1" applyFill="1" applyBorder="1" applyAlignment="1" applyProtection="1">
      <alignment horizontal="center" vertical="center"/>
      <protection/>
    </xf>
    <xf numFmtId="173" fontId="0" fillId="37" borderId="13" xfId="0" applyNumberFormat="1" applyFont="1" applyFill="1" applyBorder="1" applyAlignment="1">
      <alignment horizontal="center"/>
    </xf>
    <xf numFmtId="9" fontId="31" fillId="37" borderId="13" xfId="0" applyNumberFormat="1" applyFont="1" applyFill="1" applyBorder="1" applyAlignment="1" applyProtection="1">
      <alignment horizontal="right" vertical="center" wrapText="1"/>
      <protection/>
    </xf>
    <xf numFmtId="2" fontId="31" fillId="37" borderId="13" xfId="0" applyNumberFormat="1" applyFont="1" applyFill="1" applyBorder="1" applyAlignment="1" applyProtection="1">
      <alignment horizontal="center"/>
      <protection/>
    </xf>
    <xf numFmtId="173" fontId="31" fillId="37" borderId="13" xfId="51" applyNumberFormat="1" applyFont="1" applyFill="1" applyBorder="1" applyAlignment="1" applyProtection="1">
      <alignment horizontal="right" vertical="center" wrapText="1"/>
      <protection/>
    </xf>
    <xf numFmtId="0" fontId="30" fillId="36" borderId="12" xfId="0" applyFont="1" applyFill="1" applyBorder="1" applyAlignment="1">
      <alignment vertical="center" wrapText="1"/>
    </xf>
    <xf numFmtId="0" fontId="30" fillId="36" borderId="12" xfId="0" applyFont="1" applyFill="1" applyBorder="1" applyAlignment="1">
      <alignment horizontal="left" vertical="center" wrapText="1"/>
    </xf>
    <xf numFmtId="171" fontId="30" fillId="36" borderId="12" xfId="5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vertical="center" wrapText="1"/>
    </xf>
    <xf numFmtId="0" fontId="30" fillId="36" borderId="13" xfId="0" applyFont="1" applyFill="1" applyBorder="1" applyAlignment="1">
      <alignment horizontal="left" vertical="center" wrapText="1"/>
    </xf>
    <xf numFmtId="9" fontId="31" fillId="37" borderId="13" xfId="60" applyFont="1" applyFill="1" applyBorder="1" applyAlignment="1">
      <alignment horizontal="center" vertical="center" wrapText="1"/>
    </xf>
    <xf numFmtId="9" fontId="31" fillId="37" borderId="12" xfId="60" applyFont="1" applyFill="1" applyBorder="1" applyAlignment="1">
      <alignment horizontal="center" vertical="center" wrapText="1"/>
    </xf>
    <xf numFmtId="9" fontId="0" fillId="37" borderId="13" xfId="60" applyFont="1" applyFill="1" applyBorder="1" applyAlignment="1">
      <alignment horizontal="right" vertical="center" wrapText="1"/>
    </xf>
    <xf numFmtId="9" fontId="31" fillId="37" borderId="13" xfId="60" applyFont="1" applyFill="1" applyBorder="1" applyAlignment="1">
      <alignment horizontal="center" vertical="center"/>
    </xf>
    <xf numFmtId="9" fontId="31" fillId="37" borderId="12" xfId="60" applyFont="1" applyFill="1" applyBorder="1" applyAlignment="1">
      <alignment horizontal="center" vertical="center"/>
    </xf>
    <xf numFmtId="9" fontId="31" fillId="37" borderId="13" xfId="60" applyFont="1" applyFill="1" applyBorder="1" applyAlignment="1" applyProtection="1">
      <alignment horizontal="right" vertical="center" wrapText="1"/>
      <protection/>
    </xf>
    <xf numFmtId="9" fontId="31" fillId="37" borderId="12" xfId="60" applyFont="1" applyFill="1" applyBorder="1" applyAlignment="1" applyProtection="1">
      <alignment horizontal="right" vertical="center" wrapText="1"/>
      <protection/>
    </xf>
    <xf numFmtId="2" fontId="31" fillId="37" borderId="13" xfId="61" applyNumberFormat="1" applyFont="1" applyFill="1" applyBorder="1" applyAlignment="1" applyProtection="1">
      <alignment horizontal="center" vertical="center"/>
      <protection/>
    </xf>
    <xf numFmtId="172" fontId="69" fillId="0" borderId="14" xfId="0" applyNumberFormat="1" applyFont="1" applyFill="1" applyBorder="1" applyAlignment="1">
      <alignment horizontal="left" wrapText="1"/>
    </xf>
    <xf numFmtId="172" fontId="69" fillId="33" borderId="11" xfId="48" applyNumberFormat="1" applyFont="1" applyFill="1" applyBorder="1" applyAlignment="1">
      <alignment horizontal="center" wrapText="1"/>
    </xf>
    <xf numFmtId="0" fontId="69" fillId="0" borderId="0" xfId="0" applyFont="1" applyAlignment="1">
      <alignment horizontal="left" indent="1"/>
    </xf>
    <xf numFmtId="0" fontId="69" fillId="0" borderId="0" xfId="0" applyNumberFormat="1" applyFont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73" fillId="0" borderId="0" xfId="0" applyFont="1" applyFill="1" applyBorder="1" applyAlignment="1">
      <alignment horizontal="left" indent="1"/>
    </xf>
    <xf numFmtId="0" fontId="73" fillId="0" borderId="0" xfId="0" applyFont="1" applyAlignment="1">
      <alignment/>
    </xf>
    <xf numFmtId="0" fontId="73" fillId="0" borderId="0" xfId="0" applyNumberFormat="1" applyFont="1" applyAlignment="1">
      <alignment/>
    </xf>
    <xf numFmtId="0" fontId="73" fillId="0" borderId="0" xfId="0" applyFont="1" applyFill="1" applyAlignment="1">
      <alignment/>
    </xf>
    <xf numFmtId="1" fontId="69" fillId="0" borderId="0" xfId="0" applyNumberFormat="1" applyFont="1" applyAlignment="1">
      <alignment/>
    </xf>
    <xf numFmtId="172" fontId="73" fillId="0" borderId="0" xfId="48" applyNumberFormat="1" applyFont="1" applyAlignment="1">
      <alignment/>
    </xf>
    <xf numFmtId="172" fontId="69" fillId="0" borderId="0" xfId="48" applyNumberFormat="1" applyFont="1" applyAlignment="1">
      <alignment/>
    </xf>
    <xf numFmtId="174" fontId="69" fillId="0" borderId="0" xfId="48" applyNumberFormat="1" applyFont="1" applyAlignment="1">
      <alignment/>
    </xf>
    <xf numFmtId="0" fontId="69" fillId="0" borderId="0" xfId="0" applyFont="1" applyFill="1" applyAlignment="1">
      <alignment horizontal="left" indent="1"/>
    </xf>
    <xf numFmtId="172" fontId="69" fillId="0" borderId="0" xfId="48" applyNumberFormat="1" applyFont="1" applyFill="1" applyAlignment="1">
      <alignment/>
    </xf>
    <xf numFmtId="172" fontId="6" fillId="0" borderId="0" xfId="48" applyNumberFormat="1" applyFont="1" applyAlignment="1">
      <alignment/>
    </xf>
    <xf numFmtId="10" fontId="73" fillId="33" borderId="15" xfId="60" applyNumberFormat="1" applyFont="1" applyFill="1" applyBorder="1" applyAlignment="1">
      <alignment horizontal="left" wrapText="1"/>
    </xf>
    <xf numFmtId="10" fontId="73" fillId="33" borderId="16" xfId="60" applyNumberFormat="1" applyFont="1" applyFill="1" applyBorder="1" applyAlignment="1">
      <alignment horizontal="left" wrapText="1"/>
    </xf>
    <xf numFmtId="10" fontId="73" fillId="33" borderId="17" xfId="60" applyNumberFormat="1" applyFont="1" applyFill="1" applyBorder="1" applyAlignment="1">
      <alignment horizontal="left" wrapText="1"/>
    </xf>
    <xf numFmtId="10" fontId="74" fillId="33" borderId="18" xfId="60" applyNumberFormat="1" applyFont="1" applyFill="1" applyBorder="1" applyAlignment="1">
      <alignment horizontal="left" wrapText="1"/>
    </xf>
    <xf numFmtId="10" fontId="73" fillId="33" borderId="15" xfId="60" applyNumberFormat="1" applyFont="1" applyFill="1" applyBorder="1" applyAlignment="1">
      <alignment horizontal="center" wrapText="1"/>
    </xf>
    <xf numFmtId="2" fontId="73" fillId="33" borderId="15" xfId="60" applyNumberFormat="1" applyFont="1" applyFill="1" applyBorder="1" applyAlignment="1">
      <alignment horizontal="center" wrapText="1"/>
    </xf>
    <xf numFmtId="2" fontId="73" fillId="33" borderId="16" xfId="60" applyNumberFormat="1" applyFont="1" applyFill="1" applyBorder="1" applyAlignment="1">
      <alignment horizontal="center" wrapText="1"/>
    </xf>
    <xf numFmtId="2" fontId="73" fillId="33" borderId="17" xfId="60" applyNumberFormat="1" applyFont="1" applyFill="1" applyBorder="1" applyAlignment="1">
      <alignment horizontal="center" wrapText="1"/>
    </xf>
    <xf numFmtId="173" fontId="73" fillId="33" borderId="15" xfId="60" applyNumberFormat="1" applyFont="1" applyFill="1" applyBorder="1" applyAlignment="1">
      <alignment horizontal="center" wrapText="1"/>
    </xf>
    <xf numFmtId="172" fontId="69" fillId="0" borderId="11" xfId="0" applyNumberFormat="1" applyFont="1" applyFill="1" applyBorder="1" applyAlignment="1">
      <alignment horizontal="center" wrapText="1"/>
    </xf>
    <xf numFmtId="10" fontId="73" fillId="0" borderId="0" xfId="0" applyNumberFormat="1" applyFont="1" applyAlignment="1">
      <alignment horizontal="left" indent="1"/>
    </xf>
    <xf numFmtId="10" fontId="73" fillId="0" borderId="0" xfId="0" applyNumberFormat="1" applyFont="1" applyAlignment="1">
      <alignment/>
    </xf>
    <xf numFmtId="10" fontId="69" fillId="0" borderId="0" xfId="0" applyNumberFormat="1" applyFont="1" applyAlignment="1">
      <alignment horizontal="left" indent="1"/>
    </xf>
    <xf numFmtId="10" fontId="69" fillId="0" borderId="0" xfId="0" applyNumberFormat="1" applyFont="1" applyFill="1" applyAlignment="1">
      <alignment horizontal="left" indent="1"/>
    </xf>
    <xf numFmtId="172" fontId="69" fillId="33" borderId="11" xfId="0" applyNumberFormat="1" applyFont="1" applyFill="1" applyBorder="1" applyAlignment="1">
      <alignment horizontal="center" wrapText="1"/>
    </xf>
    <xf numFmtId="172" fontId="69" fillId="33" borderId="10" xfId="0" applyNumberFormat="1" applyFont="1" applyFill="1" applyBorder="1" applyAlignment="1">
      <alignment horizontal="center" wrapText="1"/>
    </xf>
    <xf numFmtId="172" fontId="69" fillId="33" borderId="11" xfId="48" applyNumberFormat="1" applyFont="1" applyFill="1" applyBorder="1" applyAlignment="1">
      <alignment horizontal="center" wrapText="1"/>
    </xf>
    <xf numFmtId="172" fontId="73" fillId="0" borderId="14" xfId="0" applyNumberFormat="1" applyFont="1" applyFill="1" applyBorder="1" applyAlignment="1">
      <alignment horizontal="left" wrapText="1"/>
    </xf>
    <xf numFmtId="172" fontId="73" fillId="0" borderId="0" xfId="0" applyNumberFormat="1" applyFont="1" applyAlignment="1">
      <alignment/>
    </xf>
    <xf numFmtId="172" fontId="69" fillId="33" borderId="11" xfId="48" applyNumberFormat="1" applyFont="1" applyFill="1" applyBorder="1" applyAlignment="1">
      <alignment horizontal="right" wrapText="1"/>
    </xf>
    <xf numFmtId="172" fontId="69" fillId="0" borderId="14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0" fontId="75" fillId="38" borderId="19" xfId="0" applyFont="1" applyFill="1" applyBorder="1" applyAlignment="1">
      <alignment horizontal="center" wrapText="1"/>
    </xf>
    <xf numFmtId="172" fontId="75" fillId="38" borderId="19" xfId="48" applyNumberFormat="1" applyFont="1" applyFill="1" applyBorder="1" applyAlignment="1">
      <alignment horizontal="center" wrapText="1"/>
    </xf>
    <xf numFmtId="172" fontId="75" fillId="38" borderId="20" xfId="48" applyNumberFormat="1" applyFont="1" applyFill="1" applyBorder="1" applyAlignment="1">
      <alignment horizontal="center" wrapText="1"/>
    </xf>
    <xf numFmtId="172" fontId="69" fillId="0" borderId="10" xfId="48" applyNumberFormat="1" applyFont="1" applyFill="1" applyBorder="1" applyAlignment="1">
      <alignment horizontal="right" wrapText="1"/>
    </xf>
    <xf numFmtId="0" fontId="76" fillId="0" borderId="0" xfId="0" applyFont="1" applyAlignment="1">
      <alignment/>
    </xf>
    <xf numFmtId="0" fontId="77" fillId="38" borderId="19" xfId="0" applyFont="1" applyFill="1" applyBorder="1" applyAlignment="1">
      <alignment horizontal="center" wrapText="1"/>
    </xf>
    <xf numFmtId="0" fontId="78" fillId="38" borderId="19" xfId="0" applyFont="1" applyFill="1" applyBorder="1" applyAlignment="1">
      <alignment horizontal="center" wrapText="1"/>
    </xf>
    <xf numFmtId="172" fontId="78" fillId="38" borderId="19" xfId="48" applyNumberFormat="1" applyFont="1" applyFill="1" applyBorder="1" applyAlignment="1">
      <alignment horizontal="center" wrapText="1"/>
    </xf>
    <xf numFmtId="174" fontId="69" fillId="0" borderId="0" xfId="48" applyNumberFormat="1" applyFont="1" applyAlignment="1">
      <alignment horizontal="right"/>
    </xf>
    <xf numFmtId="0" fontId="69" fillId="0" borderId="0" xfId="0" applyNumberFormat="1" applyFont="1" applyAlignment="1">
      <alignment horizontal="right"/>
    </xf>
    <xf numFmtId="0" fontId="69" fillId="0" borderId="0" xfId="0" applyFont="1" applyAlignment="1">
      <alignment horizontal="right"/>
    </xf>
    <xf numFmtId="174" fontId="73" fillId="0" borderId="0" xfId="48" applyNumberFormat="1" applyFont="1" applyFill="1" applyAlignment="1">
      <alignment/>
    </xf>
    <xf numFmtId="172" fontId="76" fillId="0" borderId="0" xfId="48" applyNumberFormat="1" applyFont="1" applyAlignment="1">
      <alignment/>
    </xf>
    <xf numFmtId="0" fontId="75" fillId="38" borderId="21" xfId="0" applyFont="1" applyFill="1" applyBorder="1" applyAlignment="1">
      <alignment horizontal="center" vertical="center" wrapText="1"/>
    </xf>
    <xf numFmtId="0" fontId="75" fillId="38" borderId="21" xfId="0" applyFont="1" applyFill="1" applyBorder="1" applyAlignment="1">
      <alignment wrapText="1"/>
    </xf>
    <xf numFmtId="0" fontId="75" fillId="38" borderId="20" xfId="0" applyFont="1" applyFill="1" applyBorder="1" applyAlignment="1">
      <alignment horizontal="center" wrapText="1"/>
    </xf>
    <xf numFmtId="0" fontId="75" fillId="38" borderId="22" xfId="0" applyFont="1" applyFill="1" applyBorder="1" applyAlignment="1">
      <alignment horizontal="center" wrapText="1"/>
    </xf>
    <xf numFmtId="0" fontId="75" fillId="38" borderId="11" xfId="0" applyFont="1" applyFill="1" applyBorder="1" applyAlignment="1">
      <alignment horizontal="center" wrapText="1"/>
    </xf>
    <xf numFmtId="0" fontId="79" fillId="0" borderId="0" xfId="0" applyFont="1" applyAlignment="1">
      <alignment/>
    </xf>
    <xf numFmtId="172" fontId="79" fillId="0" borderId="0" xfId="48" applyNumberFormat="1" applyFont="1" applyAlignment="1">
      <alignment/>
    </xf>
    <xf numFmtId="172" fontId="68" fillId="0" borderId="0" xfId="48" applyNumberFormat="1" applyFont="1" applyAlignment="1">
      <alignment/>
    </xf>
    <xf numFmtId="9" fontId="7" fillId="6" borderId="12" xfId="0" applyNumberFormat="1" applyFont="1" applyFill="1" applyBorder="1" applyAlignment="1">
      <alignment horizontal="center" vertical="center" wrapText="1"/>
    </xf>
    <xf numFmtId="0" fontId="80" fillId="26" borderId="0" xfId="58" applyFont="1" applyFill="1">
      <alignment/>
      <protection/>
    </xf>
    <xf numFmtId="0" fontId="51" fillId="26" borderId="0" xfId="0" applyFont="1" applyFill="1" applyBorder="1" applyAlignment="1">
      <alignment/>
    </xf>
    <xf numFmtId="0" fontId="51" fillId="26" borderId="23" xfId="0" applyFont="1" applyFill="1" applyBorder="1" applyAlignment="1">
      <alignment/>
    </xf>
    <xf numFmtId="0" fontId="0" fillId="17" borderId="0" xfId="0" applyFill="1" applyAlignment="1">
      <alignment/>
    </xf>
    <xf numFmtId="0" fontId="0" fillId="26" borderId="0" xfId="0" applyFill="1" applyBorder="1" applyAlignment="1">
      <alignment/>
    </xf>
    <xf numFmtId="0" fontId="81" fillId="26" borderId="0" xfId="0" applyFont="1" applyFill="1" applyBorder="1" applyAlignment="1">
      <alignment/>
    </xf>
    <xf numFmtId="0" fontId="81" fillId="26" borderId="23" xfId="0" applyFont="1" applyFill="1" applyBorder="1" applyAlignment="1">
      <alignment/>
    </xf>
    <xf numFmtId="0" fontId="82" fillId="26" borderId="24" xfId="0" applyFont="1" applyFill="1" applyBorder="1" applyAlignment="1">
      <alignment/>
    </xf>
    <xf numFmtId="0" fontId="82" fillId="26" borderId="0" xfId="0" applyFont="1" applyFill="1" applyBorder="1" applyAlignment="1">
      <alignment/>
    </xf>
    <xf numFmtId="0" fontId="82" fillId="26" borderId="23" xfId="0" applyFont="1" applyFill="1" applyBorder="1" applyAlignment="1">
      <alignment/>
    </xf>
    <xf numFmtId="0" fontId="83" fillId="26" borderId="25" xfId="0" applyFont="1" applyFill="1" applyBorder="1" applyAlignment="1" applyProtection="1">
      <alignment horizontal="center" vertical="center"/>
      <protection/>
    </xf>
    <xf numFmtId="0" fontId="80" fillId="26" borderId="13" xfId="57" applyFont="1" applyFill="1" applyBorder="1" applyAlignment="1" applyProtection="1">
      <alignment vertical="center"/>
      <protection/>
    </xf>
    <xf numFmtId="10" fontId="84" fillId="0" borderId="12" xfId="0" applyNumberFormat="1" applyFont="1" applyFill="1" applyBorder="1" applyAlignment="1">
      <alignment horizontal="center"/>
    </xf>
    <xf numFmtId="0" fontId="80" fillId="26" borderId="12" xfId="57" applyFont="1" applyFill="1" applyBorder="1" applyAlignment="1" applyProtection="1">
      <alignment vertical="center"/>
      <protection/>
    </xf>
    <xf numFmtId="10" fontId="85" fillId="0" borderId="12" xfId="0" applyNumberFormat="1" applyFont="1" applyFill="1" applyBorder="1" applyAlignment="1">
      <alignment horizontal="center"/>
    </xf>
    <xf numFmtId="10" fontId="84" fillId="0" borderId="26" xfId="0" applyNumberFormat="1" applyFont="1" applyFill="1" applyBorder="1" applyAlignment="1">
      <alignment horizontal="center"/>
    </xf>
    <xf numFmtId="172" fontId="69" fillId="0" borderId="0" xfId="48" applyNumberFormat="1" applyFont="1" applyAlignment="1">
      <alignment horizontal="right"/>
    </xf>
    <xf numFmtId="0" fontId="80" fillId="26" borderId="27" xfId="0" applyFont="1" applyFill="1" applyBorder="1" applyAlignment="1">
      <alignment horizontal="center" vertical="center" wrapText="1"/>
    </xf>
    <xf numFmtId="0" fontId="80" fillId="26" borderId="28" xfId="0" applyFont="1" applyFill="1" applyBorder="1" applyAlignment="1">
      <alignment horizontal="center" vertical="center" wrapText="1"/>
    </xf>
    <xf numFmtId="0" fontId="80" fillId="26" borderId="29" xfId="0" applyFont="1" applyFill="1" applyBorder="1" applyAlignment="1">
      <alignment horizontal="center" vertical="center" wrapText="1"/>
    </xf>
    <xf numFmtId="0" fontId="80" fillId="26" borderId="30" xfId="0" applyFont="1" applyFill="1" applyBorder="1" applyAlignment="1">
      <alignment horizontal="center" vertical="center" wrapText="1"/>
    </xf>
    <xf numFmtId="0" fontId="86" fillId="26" borderId="27" xfId="0" applyFont="1" applyFill="1" applyBorder="1" applyAlignment="1" applyProtection="1">
      <alignment horizontal="center" vertical="center"/>
      <protection/>
    </xf>
    <xf numFmtId="0" fontId="86" fillId="26" borderId="31" xfId="0" applyFont="1" applyFill="1" applyBorder="1" applyAlignment="1" applyProtection="1">
      <alignment horizontal="center" vertical="center"/>
      <protection/>
    </xf>
    <xf numFmtId="0" fontId="86" fillId="26" borderId="32" xfId="0" applyFont="1" applyFill="1" applyBorder="1" applyAlignment="1" applyProtection="1">
      <alignment horizontal="center" vertical="center"/>
      <protection/>
    </xf>
    <xf numFmtId="0" fontId="82" fillId="26" borderId="29" xfId="0" applyFont="1" applyFill="1" applyBorder="1" applyAlignment="1">
      <alignment horizontal="center"/>
    </xf>
    <xf numFmtId="0" fontId="82" fillId="26" borderId="33" xfId="0" applyFont="1" applyFill="1" applyBorder="1" applyAlignment="1">
      <alignment horizontal="center"/>
    </xf>
    <xf numFmtId="0" fontId="82" fillId="26" borderId="34" xfId="0" applyFont="1" applyFill="1" applyBorder="1" applyAlignment="1">
      <alignment horizontal="center"/>
    </xf>
    <xf numFmtId="0" fontId="82" fillId="26" borderId="24" xfId="0" applyFont="1" applyFill="1" applyBorder="1" applyAlignment="1">
      <alignment horizontal="center"/>
    </xf>
    <xf numFmtId="0" fontId="82" fillId="26" borderId="0" xfId="0" applyFont="1" applyFill="1" applyBorder="1" applyAlignment="1">
      <alignment horizontal="center"/>
    </xf>
    <xf numFmtId="0" fontId="82" fillId="26" borderId="23" xfId="0" applyFont="1" applyFill="1" applyBorder="1" applyAlignment="1">
      <alignment horizontal="center"/>
    </xf>
    <xf numFmtId="0" fontId="83" fillId="26" borderId="35" xfId="0" applyFont="1" applyFill="1" applyBorder="1" applyAlignment="1" applyProtection="1">
      <alignment horizontal="center" vertical="center"/>
      <protection/>
    </xf>
    <xf numFmtId="0" fontId="83" fillId="26" borderId="36" xfId="0" applyFont="1" applyFill="1" applyBorder="1" applyAlignment="1" applyProtection="1">
      <alignment horizontal="center" vertical="center"/>
      <protection/>
    </xf>
    <xf numFmtId="0" fontId="83" fillId="26" borderId="37" xfId="0" applyFont="1" applyFill="1" applyBorder="1" applyAlignment="1" applyProtection="1">
      <alignment horizontal="center" vertical="center"/>
      <protection/>
    </xf>
    <xf numFmtId="0" fontId="87" fillId="39" borderId="29" xfId="0" applyFont="1" applyFill="1" applyBorder="1" applyAlignment="1">
      <alignment horizontal="center" vertical="center" wrapText="1"/>
    </xf>
    <xf numFmtId="0" fontId="87" fillId="39" borderId="24" xfId="0" applyFont="1" applyFill="1" applyBorder="1" applyAlignment="1">
      <alignment horizontal="center" vertical="center" wrapText="1"/>
    </xf>
    <xf numFmtId="0" fontId="87" fillId="39" borderId="30" xfId="0" applyFont="1" applyFill="1" applyBorder="1" applyAlignment="1">
      <alignment horizontal="center" vertical="center" wrapText="1"/>
    </xf>
    <xf numFmtId="0" fontId="87" fillId="26" borderId="29" xfId="0" applyFont="1" applyFill="1" applyBorder="1" applyAlignment="1">
      <alignment horizontal="center" vertical="center" wrapText="1"/>
    </xf>
    <xf numFmtId="0" fontId="87" fillId="26" borderId="24" xfId="0" applyFont="1" applyFill="1" applyBorder="1" applyAlignment="1">
      <alignment horizontal="center" vertical="center" wrapText="1"/>
    </xf>
    <xf numFmtId="0" fontId="87" fillId="26" borderId="30" xfId="0" applyFont="1" applyFill="1" applyBorder="1" applyAlignment="1">
      <alignment horizontal="center" vertical="center" wrapText="1"/>
    </xf>
    <xf numFmtId="0" fontId="75" fillId="38" borderId="38" xfId="0" applyFont="1" applyFill="1" applyBorder="1" applyAlignment="1">
      <alignment horizontal="center" vertical="center" wrapText="1"/>
    </xf>
    <xf numFmtId="0" fontId="75" fillId="38" borderId="15" xfId="0" applyFont="1" applyFill="1" applyBorder="1" applyAlignment="1">
      <alignment horizontal="center" vertical="center" wrapText="1"/>
    </xf>
    <xf numFmtId="0" fontId="75" fillId="38" borderId="39" xfId="0" applyFont="1" applyFill="1" applyBorder="1" applyAlignment="1">
      <alignment horizontal="center" vertical="center" wrapText="1"/>
    </xf>
    <xf numFmtId="0" fontId="75" fillId="38" borderId="40" xfId="0" applyFont="1" applyFill="1" applyBorder="1" applyAlignment="1">
      <alignment horizontal="center" vertical="center" wrapText="1"/>
    </xf>
    <xf numFmtId="0" fontId="75" fillId="38" borderId="41" xfId="0" applyFont="1" applyFill="1" applyBorder="1" applyAlignment="1">
      <alignment horizontal="center" vertical="center" wrapText="1"/>
    </xf>
    <xf numFmtId="0" fontId="75" fillId="38" borderId="19" xfId="0" applyFont="1" applyFill="1" applyBorder="1" applyAlignment="1">
      <alignment horizontal="center" vertical="center" wrapText="1"/>
    </xf>
    <xf numFmtId="0" fontId="75" fillId="38" borderId="42" xfId="0" applyFont="1" applyFill="1" applyBorder="1" applyAlignment="1">
      <alignment horizontal="center" vertical="center" wrapText="1"/>
    </xf>
    <xf numFmtId="0" fontId="75" fillId="38" borderId="43" xfId="0" applyFont="1" applyFill="1" applyBorder="1" applyAlignment="1">
      <alignment horizontal="center" vertical="center" wrapText="1"/>
    </xf>
    <xf numFmtId="0" fontId="88" fillId="38" borderId="17" xfId="0" applyFont="1" applyFill="1" applyBorder="1" applyAlignment="1">
      <alignment horizontal="center" vertical="center" wrapText="1"/>
    </xf>
    <xf numFmtId="0" fontId="88" fillId="38" borderId="0" xfId="0" applyFont="1" applyFill="1" applyBorder="1" applyAlignment="1">
      <alignment horizontal="center" vertical="center" wrapText="1"/>
    </xf>
    <xf numFmtId="0" fontId="88" fillId="38" borderId="15" xfId="0" applyFont="1" applyFill="1" applyBorder="1" applyAlignment="1">
      <alignment horizontal="center" vertical="center" wrapText="1"/>
    </xf>
    <xf numFmtId="0" fontId="88" fillId="38" borderId="42" xfId="0" applyFont="1" applyFill="1" applyBorder="1" applyAlignment="1">
      <alignment horizontal="center" vertical="center" wrapText="1"/>
    </xf>
    <xf numFmtId="0" fontId="88" fillId="38" borderId="44" xfId="0" applyFont="1" applyFill="1" applyBorder="1" applyAlignment="1">
      <alignment horizontal="center" vertical="center" wrapText="1"/>
    </xf>
    <xf numFmtId="0" fontId="88" fillId="38" borderId="43" xfId="0" applyFont="1" applyFill="1" applyBorder="1" applyAlignment="1">
      <alignment horizontal="center" vertical="center" wrapText="1"/>
    </xf>
    <xf numFmtId="0" fontId="88" fillId="38" borderId="45" xfId="0" applyFont="1" applyFill="1" applyBorder="1" applyAlignment="1">
      <alignment horizontal="center" vertical="center" wrapText="1"/>
    </xf>
    <xf numFmtId="0" fontId="88" fillId="38" borderId="38" xfId="0" applyFont="1" applyFill="1" applyBorder="1" applyAlignment="1">
      <alignment horizontal="center" vertical="center" wrapText="1"/>
    </xf>
    <xf numFmtId="0" fontId="88" fillId="38" borderId="39" xfId="0" applyFont="1" applyFill="1" applyBorder="1" applyAlignment="1">
      <alignment horizontal="center" vertical="center" wrapText="1"/>
    </xf>
    <xf numFmtId="0" fontId="89" fillId="38" borderId="0" xfId="0" applyFont="1" applyFill="1" applyBorder="1" applyAlignment="1">
      <alignment horizontal="center" vertical="center" wrapText="1"/>
    </xf>
    <xf numFmtId="0" fontId="75" fillId="38" borderId="46" xfId="0" applyFont="1" applyFill="1" applyBorder="1" applyAlignment="1">
      <alignment horizontal="center" vertical="center" wrapText="1"/>
    </xf>
    <xf numFmtId="0" fontId="75" fillId="38" borderId="47" xfId="0" applyFont="1" applyFill="1" applyBorder="1" applyAlignment="1">
      <alignment horizontal="center" vertical="center" wrapText="1"/>
    </xf>
    <xf numFmtId="0" fontId="75" fillId="38" borderId="48" xfId="0" applyFont="1" applyFill="1" applyBorder="1" applyAlignment="1">
      <alignment horizontal="center" vertical="center" wrapText="1"/>
    </xf>
    <xf numFmtId="0" fontId="75" fillId="38" borderId="49" xfId="0" applyFont="1" applyFill="1" applyBorder="1" applyAlignment="1">
      <alignment horizontal="center" vertical="center" wrapText="1"/>
    </xf>
    <xf numFmtId="0" fontId="75" fillId="38" borderId="50" xfId="0" applyFont="1" applyFill="1" applyBorder="1" applyAlignment="1">
      <alignment horizontal="center" vertical="center" wrapText="1"/>
    </xf>
    <xf numFmtId="0" fontId="75" fillId="38" borderId="51" xfId="0" applyFont="1" applyFill="1" applyBorder="1" applyAlignment="1">
      <alignment horizontal="center" vertical="center" wrapText="1"/>
    </xf>
    <xf numFmtId="0" fontId="89" fillId="38" borderId="43" xfId="0" applyFont="1" applyFill="1" applyBorder="1" applyAlignment="1">
      <alignment horizontal="center" vertical="center" wrapText="1"/>
    </xf>
    <xf numFmtId="0" fontId="75" fillId="38" borderId="52" xfId="0" applyFont="1" applyFill="1" applyBorder="1" applyAlignment="1">
      <alignment horizontal="center" vertical="center" wrapText="1"/>
    </xf>
    <xf numFmtId="0" fontId="75" fillId="38" borderId="53" xfId="0" applyFont="1" applyFill="1" applyBorder="1" applyAlignment="1">
      <alignment horizontal="center" vertical="center" wrapText="1"/>
    </xf>
    <xf numFmtId="0" fontId="75" fillId="38" borderId="54" xfId="0" applyFont="1" applyFill="1" applyBorder="1" applyAlignment="1">
      <alignment horizontal="center" vertical="center" wrapText="1"/>
    </xf>
    <xf numFmtId="0" fontId="75" fillId="38" borderId="55" xfId="0" applyFont="1" applyFill="1" applyBorder="1" applyAlignment="1">
      <alignment horizontal="center" vertical="center" wrapText="1"/>
    </xf>
    <xf numFmtId="0" fontId="75" fillId="38" borderId="56" xfId="0" applyFont="1" applyFill="1" applyBorder="1" applyAlignment="1">
      <alignment horizontal="center" vertical="center" wrapText="1"/>
    </xf>
    <xf numFmtId="0" fontId="75" fillId="38" borderId="57" xfId="0" applyFont="1" applyFill="1" applyBorder="1" applyAlignment="1">
      <alignment horizontal="center" vertical="center" wrapText="1"/>
    </xf>
    <xf numFmtId="172" fontId="69" fillId="33" borderId="11" xfId="48" applyNumberFormat="1" applyFont="1" applyFill="1" applyBorder="1" applyAlignment="1">
      <alignment horizontal="center" wrapText="1"/>
    </xf>
    <xf numFmtId="172" fontId="69" fillId="33" borderId="14" xfId="48" applyNumberFormat="1" applyFont="1" applyFill="1" applyBorder="1" applyAlignment="1">
      <alignment horizontal="center" wrapText="1"/>
    </xf>
    <xf numFmtId="172" fontId="73" fillId="0" borderId="58" xfId="0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5" fillId="38" borderId="17" xfId="0" applyFont="1" applyFill="1" applyBorder="1" applyAlignment="1">
      <alignment horizontal="center" vertical="center" wrapText="1"/>
    </xf>
    <xf numFmtId="0" fontId="75" fillId="38" borderId="0" xfId="0" applyFont="1" applyFill="1" applyBorder="1" applyAlignment="1">
      <alignment horizontal="center" vertical="center" wrapText="1"/>
    </xf>
    <xf numFmtId="0" fontId="89" fillId="38" borderId="38" xfId="0" applyFont="1" applyFill="1" applyBorder="1" applyAlignment="1">
      <alignment horizontal="center" vertical="center" wrapText="1"/>
    </xf>
    <xf numFmtId="0" fontId="89" fillId="38" borderId="15" xfId="0" applyFont="1" applyFill="1" applyBorder="1" applyAlignment="1">
      <alignment horizontal="center" vertical="center" wrapText="1"/>
    </xf>
    <xf numFmtId="172" fontId="69" fillId="0" borderId="59" xfId="0" applyNumberFormat="1" applyFont="1" applyBorder="1" applyAlignment="1">
      <alignment horizontal="center"/>
    </xf>
    <xf numFmtId="0" fontId="69" fillId="0" borderId="59" xfId="0" applyFont="1" applyBorder="1" applyAlignment="1">
      <alignment horizontal="center"/>
    </xf>
    <xf numFmtId="172" fontId="88" fillId="38" borderId="42" xfId="48" applyNumberFormat="1" applyFont="1" applyFill="1" applyBorder="1" applyAlignment="1">
      <alignment horizontal="center" vertical="center" wrapText="1"/>
    </xf>
    <xf numFmtId="172" fontId="88" fillId="38" borderId="17" xfId="48" applyNumberFormat="1" applyFont="1" applyFill="1" applyBorder="1" applyAlignment="1">
      <alignment horizontal="center" vertical="center" wrapText="1"/>
    </xf>
    <xf numFmtId="172" fontId="88" fillId="38" borderId="43" xfId="48" applyNumberFormat="1" applyFont="1" applyFill="1" applyBorder="1" applyAlignment="1">
      <alignment horizontal="center" vertical="center" wrapText="1"/>
    </xf>
    <xf numFmtId="172" fontId="88" fillId="38" borderId="0" xfId="48" applyNumberFormat="1" applyFont="1" applyFill="1" applyBorder="1" applyAlignment="1">
      <alignment horizontal="center" vertical="center" wrapText="1"/>
    </xf>
    <xf numFmtId="172" fontId="88" fillId="38" borderId="38" xfId="48" applyNumberFormat="1" applyFont="1" applyFill="1" applyBorder="1" applyAlignment="1">
      <alignment horizontal="center" vertical="center" wrapText="1"/>
    </xf>
    <xf numFmtId="172" fontId="88" fillId="38" borderId="15" xfId="48" applyNumberFormat="1" applyFont="1" applyFill="1" applyBorder="1" applyAlignment="1">
      <alignment horizontal="center" vertical="center" wrapText="1"/>
    </xf>
    <xf numFmtId="172" fontId="88" fillId="38" borderId="44" xfId="48" applyNumberFormat="1" applyFont="1" applyFill="1" applyBorder="1" applyAlignment="1">
      <alignment horizontal="center" vertical="center" wrapText="1"/>
    </xf>
    <xf numFmtId="172" fontId="88" fillId="38" borderId="45" xfId="48" applyNumberFormat="1" applyFont="1" applyFill="1" applyBorder="1" applyAlignment="1">
      <alignment horizontal="center" vertical="center" wrapText="1"/>
    </xf>
    <xf numFmtId="172" fontId="88" fillId="38" borderId="39" xfId="48" applyNumberFormat="1" applyFont="1" applyFill="1" applyBorder="1" applyAlignment="1">
      <alignment horizontal="center" vertical="center" wrapText="1"/>
    </xf>
    <xf numFmtId="172" fontId="75" fillId="38" borderId="15" xfId="48" applyNumberFormat="1" applyFont="1" applyFill="1" applyBorder="1" applyAlignment="1">
      <alignment horizontal="center" vertical="center" wrapText="1"/>
    </xf>
    <xf numFmtId="172" fontId="75" fillId="38" borderId="38" xfId="48" applyNumberFormat="1" applyFont="1" applyFill="1" applyBorder="1" applyAlignment="1">
      <alignment horizontal="center" vertical="center" wrapText="1"/>
    </xf>
    <xf numFmtId="172" fontId="75" fillId="38" borderId="39" xfId="48" applyNumberFormat="1" applyFont="1" applyFill="1" applyBorder="1" applyAlignment="1">
      <alignment horizontal="center" vertical="center" wrapText="1"/>
    </xf>
    <xf numFmtId="172" fontId="75" fillId="38" borderId="52" xfId="48" applyNumberFormat="1" applyFont="1" applyFill="1" applyBorder="1" applyAlignment="1">
      <alignment horizontal="center" vertical="center" wrapText="1"/>
    </xf>
    <xf numFmtId="172" fontId="75" fillId="38" borderId="53" xfId="48" applyNumberFormat="1" applyFont="1" applyFill="1" applyBorder="1" applyAlignment="1">
      <alignment horizontal="center" vertical="center" wrapText="1"/>
    </xf>
    <xf numFmtId="172" fontId="89" fillId="38" borderId="52" xfId="48" applyNumberFormat="1" applyFont="1" applyFill="1" applyBorder="1" applyAlignment="1">
      <alignment horizontal="center" vertical="center" wrapText="1"/>
    </xf>
    <xf numFmtId="172" fontId="89" fillId="38" borderId="53" xfId="48" applyNumberFormat="1" applyFont="1" applyFill="1" applyBorder="1" applyAlignment="1">
      <alignment horizontal="center" vertical="center" wrapText="1"/>
    </xf>
    <xf numFmtId="172" fontId="89" fillId="38" borderId="54" xfId="48" applyNumberFormat="1" applyFont="1" applyFill="1" applyBorder="1" applyAlignment="1">
      <alignment horizontal="center" vertical="center" wrapText="1"/>
    </xf>
    <xf numFmtId="172" fontId="88" fillId="38" borderId="60" xfId="48" applyNumberFormat="1" applyFont="1" applyFill="1" applyBorder="1" applyAlignment="1">
      <alignment horizontal="center" vertical="center" wrapText="1"/>
    </xf>
    <xf numFmtId="172" fontId="88" fillId="38" borderId="61" xfId="48" applyNumberFormat="1" applyFont="1" applyFill="1" applyBorder="1" applyAlignment="1">
      <alignment horizontal="center" vertical="center" wrapText="1"/>
    </xf>
    <xf numFmtId="172" fontId="88" fillId="38" borderId="46" xfId="48" applyNumberFormat="1" applyFont="1" applyFill="1" applyBorder="1" applyAlignment="1">
      <alignment horizontal="center" vertical="center" wrapText="1"/>
    </xf>
    <xf numFmtId="172" fontId="88" fillId="38" borderId="62" xfId="48" applyNumberFormat="1" applyFont="1" applyFill="1" applyBorder="1" applyAlignment="1">
      <alignment horizontal="center" vertical="center" wrapText="1"/>
    </xf>
    <xf numFmtId="172" fontId="88" fillId="38" borderId="47" xfId="48" applyNumberFormat="1" applyFont="1" applyFill="1" applyBorder="1" applyAlignment="1">
      <alignment horizontal="center" vertical="center" wrapText="1"/>
    </xf>
    <xf numFmtId="172" fontId="88" fillId="38" borderId="63" xfId="48" applyNumberFormat="1" applyFont="1" applyFill="1" applyBorder="1" applyAlignment="1">
      <alignment horizontal="center" vertical="center" wrapText="1"/>
    </xf>
    <xf numFmtId="172" fontId="88" fillId="38" borderId="64" xfId="48" applyNumberFormat="1" applyFont="1" applyFill="1" applyBorder="1" applyAlignment="1">
      <alignment horizontal="center" vertical="center" wrapText="1"/>
    </xf>
    <xf numFmtId="172" fontId="88" fillId="38" borderId="48" xfId="48" applyNumberFormat="1" applyFont="1" applyFill="1" applyBorder="1" applyAlignment="1">
      <alignment horizontal="center" vertical="center" wrapText="1"/>
    </xf>
    <xf numFmtId="172" fontId="75" fillId="38" borderId="0" xfId="48" applyNumberFormat="1" applyFont="1" applyFill="1" applyBorder="1" applyAlignment="1">
      <alignment horizontal="center" vertical="center" wrapText="1"/>
    </xf>
    <xf numFmtId="172" fontId="75" fillId="38" borderId="64" xfId="48" applyNumberFormat="1" applyFont="1" applyFill="1" applyBorder="1" applyAlignment="1">
      <alignment horizontal="center" vertical="center" wrapText="1"/>
    </xf>
    <xf numFmtId="172" fontId="75" fillId="38" borderId="54" xfId="48" applyNumberFormat="1" applyFont="1" applyFill="1" applyBorder="1" applyAlignment="1">
      <alignment horizontal="center" vertical="center" wrapText="1"/>
    </xf>
    <xf numFmtId="172" fontId="75" fillId="38" borderId="50" xfId="48" applyNumberFormat="1" applyFont="1" applyFill="1" applyBorder="1" applyAlignment="1">
      <alignment horizontal="center" vertical="center" wrapText="1"/>
    </xf>
    <xf numFmtId="172" fontId="75" fillId="38" borderId="51" xfId="48" applyNumberFormat="1" applyFont="1" applyFill="1" applyBorder="1" applyAlignment="1">
      <alignment horizontal="center" vertical="center" wrapText="1"/>
    </xf>
    <xf numFmtId="172" fontId="75" fillId="38" borderId="56" xfId="48" applyNumberFormat="1" applyFont="1" applyFill="1" applyBorder="1" applyAlignment="1">
      <alignment horizontal="center" vertical="center" wrapText="1"/>
    </xf>
    <xf numFmtId="172" fontId="75" fillId="38" borderId="57" xfId="48" applyNumberFormat="1" applyFont="1" applyFill="1" applyBorder="1" applyAlignment="1">
      <alignment horizontal="center" vertical="center" wrapText="1"/>
    </xf>
    <xf numFmtId="172" fontId="75" fillId="38" borderId="65" xfId="48" applyNumberFormat="1" applyFont="1" applyFill="1" applyBorder="1" applyAlignment="1">
      <alignment horizontal="center" vertical="center" wrapText="1"/>
    </xf>
    <xf numFmtId="172" fontId="75" fillId="38" borderId="66" xfId="48" applyNumberFormat="1" applyFont="1" applyFill="1" applyBorder="1" applyAlignment="1">
      <alignment horizontal="center" vertical="center" wrapText="1"/>
    </xf>
    <xf numFmtId="172" fontId="75" fillId="38" borderId="67" xfId="48" applyNumberFormat="1" applyFont="1" applyFill="1" applyBorder="1" applyAlignment="1">
      <alignment horizontal="center" vertical="center" wrapText="1"/>
    </xf>
    <xf numFmtId="172" fontId="75" fillId="38" borderId="68" xfId="48" applyNumberFormat="1" applyFont="1" applyFill="1" applyBorder="1" applyAlignment="1">
      <alignment horizontal="center" vertical="center" wrapText="1"/>
    </xf>
    <xf numFmtId="172" fontId="89" fillId="38" borderId="62" xfId="48" applyNumberFormat="1" applyFont="1" applyFill="1" applyBorder="1" applyAlignment="1">
      <alignment horizontal="center" vertical="center" wrapText="1"/>
    </xf>
    <xf numFmtId="172" fontId="89" fillId="38" borderId="0" xfId="48" applyNumberFormat="1" applyFont="1" applyFill="1" applyBorder="1" applyAlignment="1">
      <alignment horizontal="center" vertical="center" wrapText="1"/>
    </xf>
    <xf numFmtId="172" fontId="6" fillId="0" borderId="59" xfId="48" applyNumberFormat="1" applyFont="1" applyBorder="1" applyAlignment="1">
      <alignment horizontal="center"/>
    </xf>
    <xf numFmtId="172" fontId="75" fillId="38" borderId="47" xfId="48" applyNumberFormat="1" applyFont="1" applyFill="1" applyBorder="1" applyAlignment="1">
      <alignment horizontal="center" vertical="center" wrapText="1"/>
    </xf>
    <xf numFmtId="172" fontId="69" fillId="0" borderId="58" xfId="48" applyNumberFormat="1" applyFont="1" applyBorder="1" applyAlignment="1">
      <alignment horizontal="center"/>
    </xf>
    <xf numFmtId="172" fontId="69" fillId="0" borderId="0" xfId="48" applyNumberFormat="1" applyFont="1" applyAlignment="1">
      <alignment horizontal="center"/>
    </xf>
    <xf numFmtId="0" fontId="78" fillId="38" borderId="40" xfId="0" applyFont="1" applyFill="1" applyBorder="1" applyAlignment="1">
      <alignment horizontal="center" vertical="center" wrapText="1"/>
    </xf>
    <xf numFmtId="0" fontId="78" fillId="38" borderId="41" xfId="0" applyFont="1" applyFill="1" applyBorder="1" applyAlignment="1">
      <alignment horizontal="center" vertical="center" wrapText="1"/>
    </xf>
    <xf numFmtId="0" fontId="78" fillId="38" borderId="19" xfId="0" applyFont="1" applyFill="1" applyBorder="1" applyAlignment="1">
      <alignment horizontal="center" vertical="center" wrapText="1"/>
    </xf>
    <xf numFmtId="0" fontId="78" fillId="38" borderId="49" xfId="0" applyFont="1" applyFill="1" applyBorder="1" applyAlignment="1">
      <alignment horizontal="center" vertical="center" wrapText="1"/>
    </xf>
    <xf numFmtId="0" fontId="78" fillId="38" borderId="43" xfId="0" applyFont="1" applyFill="1" applyBorder="1" applyAlignment="1">
      <alignment horizontal="center" vertical="center" wrapText="1"/>
    </xf>
    <xf numFmtId="0" fontId="78" fillId="38" borderId="51" xfId="0" applyFont="1" applyFill="1" applyBorder="1" applyAlignment="1">
      <alignment horizontal="center" vertical="center" wrapText="1"/>
    </xf>
    <xf numFmtId="0" fontId="78" fillId="38" borderId="55" xfId="0" applyFont="1" applyFill="1" applyBorder="1" applyAlignment="1">
      <alignment horizontal="center" vertical="center" wrapText="1"/>
    </xf>
    <xf numFmtId="0" fontId="78" fillId="38" borderId="56" xfId="0" applyFont="1" applyFill="1" applyBorder="1" applyAlignment="1">
      <alignment horizontal="center" vertical="center" wrapText="1"/>
    </xf>
    <xf numFmtId="0" fontId="78" fillId="38" borderId="57" xfId="0" applyFont="1" applyFill="1" applyBorder="1" applyAlignment="1">
      <alignment horizontal="center" vertical="center" wrapText="1"/>
    </xf>
    <xf numFmtId="0" fontId="90" fillId="38" borderId="38" xfId="0" applyFont="1" applyFill="1" applyBorder="1" applyAlignment="1">
      <alignment horizontal="center" vertical="center" wrapText="1"/>
    </xf>
    <xf numFmtId="0" fontId="90" fillId="38" borderId="15" xfId="0" applyFont="1" applyFill="1" applyBorder="1" applyAlignment="1">
      <alignment horizontal="center" vertical="center" wrapText="1"/>
    </xf>
    <xf numFmtId="0" fontId="91" fillId="38" borderId="42" xfId="0" applyFont="1" applyFill="1" applyBorder="1" applyAlignment="1">
      <alignment horizontal="center" vertical="center" wrapText="1"/>
    </xf>
    <xf numFmtId="0" fontId="91" fillId="38" borderId="17" xfId="0" applyFont="1" applyFill="1" applyBorder="1" applyAlignment="1">
      <alignment horizontal="center" vertical="center" wrapText="1"/>
    </xf>
    <xf numFmtId="0" fontId="91" fillId="38" borderId="43" xfId="0" applyFont="1" applyFill="1" applyBorder="1" applyAlignment="1">
      <alignment horizontal="center" vertical="center" wrapText="1"/>
    </xf>
    <xf numFmtId="0" fontId="91" fillId="38" borderId="0" xfId="0" applyFont="1" applyFill="1" applyBorder="1" applyAlignment="1">
      <alignment horizontal="center" vertical="center" wrapText="1"/>
    </xf>
    <xf numFmtId="0" fontId="91" fillId="38" borderId="38" xfId="0" applyFont="1" applyFill="1" applyBorder="1" applyAlignment="1">
      <alignment horizontal="center" vertical="center" wrapText="1"/>
    </xf>
    <xf numFmtId="0" fontId="91" fillId="38" borderId="15" xfId="0" applyFont="1" applyFill="1" applyBorder="1" applyAlignment="1">
      <alignment horizontal="center" vertical="center" wrapText="1"/>
    </xf>
    <xf numFmtId="0" fontId="78" fillId="38" borderId="15" xfId="0" applyFont="1" applyFill="1" applyBorder="1" applyAlignment="1">
      <alignment horizontal="center" vertical="center" wrapText="1"/>
    </xf>
    <xf numFmtId="0" fontId="78" fillId="38" borderId="39" xfId="0" applyFont="1" applyFill="1" applyBorder="1" applyAlignment="1">
      <alignment horizontal="center" vertical="center" wrapText="1"/>
    </xf>
    <xf numFmtId="0" fontId="78" fillId="38" borderId="17" xfId="0" applyFont="1" applyFill="1" applyBorder="1" applyAlignment="1">
      <alignment horizontal="center" vertical="center" wrapText="1"/>
    </xf>
    <xf numFmtId="0" fontId="78" fillId="38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 applyProtection="1">
      <alignment horizontal="center"/>
      <protection/>
    </xf>
    <xf numFmtId="172" fontId="91" fillId="38" borderId="69" xfId="48" applyNumberFormat="1" applyFont="1" applyFill="1" applyBorder="1" applyAlignment="1">
      <alignment horizontal="center" vertical="center" wrapText="1"/>
    </xf>
    <xf numFmtId="172" fontId="91" fillId="38" borderId="17" xfId="48" applyNumberFormat="1" applyFont="1" applyFill="1" applyBorder="1" applyAlignment="1">
      <alignment horizontal="center" vertical="center" wrapText="1"/>
    </xf>
    <xf numFmtId="172" fontId="91" fillId="38" borderId="70" xfId="48" applyNumberFormat="1" applyFont="1" applyFill="1" applyBorder="1" applyAlignment="1">
      <alignment horizontal="center" vertical="center" wrapText="1"/>
    </xf>
    <xf numFmtId="172" fontId="91" fillId="38" borderId="62" xfId="48" applyNumberFormat="1" applyFont="1" applyFill="1" applyBorder="1" applyAlignment="1">
      <alignment horizontal="center" vertical="center" wrapText="1"/>
    </xf>
    <xf numFmtId="172" fontId="91" fillId="38" borderId="0" xfId="48" applyNumberFormat="1" applyFont="1" applyFill="1" applyBorder="1" applyAlignment="1">
      <alignment horizontal="center" vertical="center" wrapText="1"/>
    </xf>
    <xf numFmtId="172" fontId="91" fillId="38" borderId="47" xfId="48" applyNumberFormat="1" applyFont="1" applyFill="1" applyBorder="1" applyAlignment="1">
      <alignment horizontal="center" vertical="center" wrapText="1"/>
    </xf>
    <xf numFmtId="172" fontId="91" fillId="38" borderId="71" xfId="48" applyNumberFormat="1" applyFont="1" applyFill="1" applyBorder="1" applyAlignment="1">
      <alignment horizontal="center" vertical="center" wrapText="1"/>
    </xf>
    <xf numFmtId="172" fontId="91" fillId="38" borderId="15" xfId="48" applyNumberFormat="1" applyFont="1" applyFill="1" applyBorder="1" applyAlignment="1">
      <alignment horizontal="center" vertical="center" wrapText="1"/>
    </xf>
    <xf numFmtId="172" fontId="91" fillId="38" borderId="65" xfId="48" applyNumberFormat="1" applyFont="1" applyFill="1" applyBorder="1" applyAlignment="1">
      <alignment horizontal="center" vertical="center" wrapText="1"/>
    </xf>
    <xf numFmtId="172" fontId="91" fillId="38" borderId="60" xfId="48" applyNumberFormat="1" applyFont="1" applyFill="1" applyBorder="1" applyAlignment="1">
      <alignment horizontal="center" vertical="center" wrapText="1"/>
    </xf>
    <xf numFmtId="172" fontId="91" fillId="38" borderId="61" xfId="48" applyNumberFormat="1" applyFont="1" applyFill="1" applyBorder="1" applyAlignment="1">
      <alignment horizontal="center" vertical="center" wrapText="1"/>
    </xf>
    <xf numFmtId="172" fontId="91" fillId="38" borderId="63" xfId="48" applyNumberFormat="1" applyFont="1" applyFill="1" applyBorder="1" applyAlignment="1">
      <alignment horizontal="center" vertical="center" wrapText="1"/>
    </xf>
    <xf numFmtId="172" fontId="91" fillId="38" borderId="64" xfId="48" applyNumberFormat="1" applyFont="1" applyFill="1" applyBorder="1" applyAlignment="1">
      <alignment horizontal="center" vertical="center" wrapText="1"/>
    </xf>
    <xf numFmtId="172" fontId="78" fillId="38" borderId="72" xfId="48" applyNumberFormat="1" applyFont="1" applyFill="1" applyBorder="1" applyAlignment="1">
      <alignment horizontal="center" vertical="center" wrapText="1"/>
    </xf>
    <xf numFmtId="172" fontId="78" fillId="38" borderId="16" xfId="48" applyNumberFormat="1" applyFont="1" applyFill="1" applyBorder="1" applyAlignment="1">
      <alignment horizontal="center" vertical="center" wrapText="1"/>
    </xf>
    <xf numFmtId="172" fontId="78" fillId="38" borderId="73" xfId="48" applyNumberFormat="1" applyFont="1" applyFill="1" applyBorder="1" applyAlignment="1">
      <alignment horizontal="center" vertical="center" wrapText="1"/>
    </xf>
    <xf numFmtId="172" fontId="78" fillId="38" borderId="52" xfId="48" applyNumberFormat="1" applyFont="1" applyFill="1" applyBorder="1" applyAlignment="1">
      <alignment horizontal="center" vertical="center" wrapText="1"/>
    </xf>
    <xf numFmtId="172" fontId="78" fillId="38" borderId="53" xfId="48" applyNumberFormat="1" applyFont="1" applyFill="1" applyBorder="1" applyAlignment="1">
      <alignment horizontal="center" vertical="center" wrapText="1"/>
    </xf>
    <xf numFmtId="0" fontId="78" fillId="38" borderId="50" xfId="0" applyFont="1" applyFill="1" applyBorder="1" applyAlignment="1">
      <alignment horizontal="center" vertical="center" wrapText="1"/>
    </xf>
    <xf numFmtId="172" fontId="92" fillId="38" borderId="62" xfId="48" applyNumberFormat="1" applyFont="1" applyFill="1" applyBorder="1" applyAlignment="1">
      <alignment horizontal="center" vertical="center" wrapText="1"/>
    </xf>
    <xf numFmtId="172" fontId="92" fillId="38" borderId="0" xfId="48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 3 2" xfId="51"/>
    <cellStyle name="Millares 6" xfId="52"/>
    <cellStyle name="Currency" xfId="53"/>
    <cellStyle name="Currency [0]" xfId="54"/>
    <cellStyle name="Neutral" xfId="55"/>
    <cellStyle name="Normal_Actividad general" xfId="56"/>
    <cellStyle name="Normal_Actividad general_Actividad general" xfId="57"/>
    <cellStyle name="Normal_POBL REG 2009" xfId="58"/>
    <cellStyle name="Notas" xfId="59"/>
    <cellStyle name="Percent" xfId="60"/>
    <cellStyle name="Porcentaje 2" xfId="61"/>
    <cellStyle name="Porcentaje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17"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theme="5" tint="0.7999799847602844"/>
        </patternFill>
      </fill>
    </dxf>
    <dxf>
      <font>
        <color indexed="18"/>
      </font>
    </dxf>
    <dxf>
      <font>
        <b/>
        <i val="0"/>
        <color rgb="FFC00000"/>
      </font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C00000"/>
      </font>
      <fill>
        <patternFill>
          <bgColor theme="5" tint="0.5999600291252136"/>
        </patternFill>
      </fill>
      <border/>
    </dxf>
    <dxf>
      <font>
        <b/>
        <i val="0"/>
        <color rgb="FFC00000"/>
      </font>
      <fill>
        <patternFill>
          <bgColor theme="5" tint="0.7999799847602844"/>
        </patternFill>
      </fill>
      <border/>
    </dxf>
    <dxf>
      <font>
        <b val="0"/>
        <i val="0"/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08%20(22-09-201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09%20(24-10-201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OS\DATOS%20IAAPS-10(22-11-20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ACT DEN1"/>
      <sheetName val="NUM2"/>
      <sheetName val="DEN2"/>
      <sheetName val="ACT DEN2"/>
      <sheetName val="NUM3"/>
      <sheetName val="NUM4"/>
      <sheetName val="DEN4"/>
      <sheetName val="NUM5"/>
      <sheetName val="NUM6"/>
      <sheetName val="DEN6"/>
      <sheetName val="NUM7"/>
      <sheetName val="ACT NUM7"/>
      <sheetName val="NUM8"/>
      <sheetName val="ACT NUM8"/>
      <sheetName val="NUM9"/>
      <sheetName val="DEN9"/>
      <sheetName val="NUM10"/>
      <sheetName val="NUM11"/>
      <sheetName val="ACT NUM11"/>
      <sheetName val="NUM12"/>
      <sheetName val="ACT NUM12"/>
      <sheetName val="NUM13"/>
    </sheetNames>
    <sheetDataSet>
      <sheetData sheetId="17">
        <row r="4">
          <cell r="H4" t="str">
            <v>105300-CES. CARDENAL CARO</v>
          </cell>
          <cell r="I4">
            <v>272</v>
          </cell>
          <cell r="J4">
            <v>272</v>
          </cell>
        </row>
        <row r="5">
          <cell r="H5" t="str">
            <v>105301-CES. LAS COMPAÑIAS</v>
          </cell>
          <cell r="I5">
            <v>248</v>
          </cell>
          <cell r="J5">
            <v>248</v>
          </cell>
        </row>
        <row r="6">
          <cell r="H6" t="str">
            <v>105302-CES. PEDRO AGUIRRE C.</v>
          </cell>
          <cell r="I6">
            <v>397</v>
          </cell>
          <cell r="J6">
            <v>397</v>
          </cell>
        </row>
        <row r="7">
          <cell r="H7" t="str">
            <v>105313-CES. SCHAFFHAUSER</v>
          </cell>
          <cell r="I7">
            <v>355</v>
          </cell>
          <cell r="J7">
            <v>355</v>
          </cell>
        </row>
        <row r="8">
          <cell r="H8" t="str">
            <v>105319-CES. CARDENAL R.S.H.</v>
          </cell>
          <cell r="I8">
            <v>362</v>
          </cell>
          <cell r="J8">
            <v>362</v>
          </cell>
        </row>
        <row r="9">
          <cell r="H9" t="str">
            <v>105325-CESFAM JUAN PABLO II</v>
          </cell>
          <cell r="I9">
            <v>430</v>
          </cell>
          <cell r="J9">
            <v>430</v>
          </cell>
        </row>
        <row r="10">
          <cell r="H10" t="str">
            <v>105400-P.S.R. ALGARROBITO            </v>
          </cell>
          <cell r="I10">
            <v>41</v>
          </cell>
          <cell r="J10">
            <v>41</v>
          </cell>
        </row>
        <row r="11">
          <cell r="H11" t="str">
            <v>105401-P.S.R. LAS ROJAS</v>
          </cell>
          <cell r="I11">
            <v>8</v>
          </cell>
          <cell r="J11">
            <v>8</v>
          </cell>
        </row>
        <row r="12">
          <cell r="H12" t="str">
            <v>105402-P.S.R. EL ROMERO</v>
          </cell>
          <cell r="I12">
            <v>12</v>
          </cell>
          <cell r="J12">
            <v>12</v>
          </cell>
        </row>
        <row r="13">
          <cell r="H13" t="str">
            <v>105499-P.S.R. LAMBERT</v>
          </cell>
          <cell r="I13">
            <v>8</v>
          </cell>
          <cell r="J13">
            <v>8</v>
          </cell>
        </row>
        <row r="14">
          <cell r="H14" t="str">
            <v>105700-CECOF VILLA EL INDIO</v>
          </cell>
          <cell r="I14">
            <v>35</v>
          </cell>
          <cell r="J14">
            <v>35</v>
          </cell>
        </row>
        <row r="15">
          <cell r="H15" t="str">
            <v>105701-CECOF VILLA ALEMANIA</v>
          </cell>
          <cell r="I15">
            <v>29</v>
          </cell>
          <cell r="J15">
            <v>29</v>
          </cell>
        </row>
        <row r="16">
          <cell r="H16" t="str">
            <v>105702-CECOF VILLA LAMBERT</v>
          </cell>
          <cell r="I16">
            <v>67</v>
          </cell>
          <cell r="J16">
            <v>67</v>
          </cell>
        </row>
        <row r="17">
          <cell r="I17">
            <v>2264</v>
          </cell>
          <cell r="J17">
            <v>2264</v>
          </cell>
        </row>
        <row r="18">
          <cell r="H18" t="str">
            <v>105303-CES. SAN JUAN</v>
          </cell>
          <cell r="I18">
            <v>391</v>
          </cell>
          <cell r="J18">
            <v>391</v>
          </cell>
        </row>
        <row r="19">
          <cell r="H19" t="str">
            <v>105304-CES. SANTA CECILIA</v>
          </cell>
          <cell r="I19">
            <v>420</v>
          </cell>
          <cell r="J19">
            <v>420</v>
          </cell>
        </row>
        <row r="20">
          <cell r="H20" t="str">
            <v>105305-CES. TIERRAS BLANCAS</v>
          </cell>
          <cell r="I20">
            <v>693</v>
          </cell>
          <cell r="J20">
            <v>693</v>
          </cell>
        </row>
        <row r="21">
          <cell r="H21" t="str">
            <v>105321-CES. RURAL  TONGOY</v>
          </cell>
          <cell r="I21">
            <v>82</v>
          </cell>
          <cell r="J21">
            <v>82</v>
          </cell>
        </row>
        <row r="22">
          <cell r="H22" t="str">
            <v>105323-CES. DR. SERGIO AGUILAR</v>
          </cell>
          <cell r="I22">
            <v>521</v>
          </cell>
          <cell r="J22">
            <v>521</v>
          </cell>
        </row>
        <row r="23">
          <cell r="H23" t="str">
            <v>105404-P.S.R. EL TANGUE                         </v>
          </cell>
          <cell r="I23">
            <v>16</v>
          </cell>
          <cell r="J23">
            <v>16</v>
          </cell>
        </row>
        <row r="24">
          <cell r="H24" t="str">
            <v>105405-P.S.R. GUANAQUEROS</v>
          </cell>
          <cell r="I24">
            <v>26</v>
          </cell>
          <cell r="J24">
            <v>26</v>
          </cell>
        </row>
        <row r="25">
          <cell r="H25" t="str">
            <v>105406-P.S.R. PAN DE AZUCAR</v>
          </cell>
          <cell r="I25">
            <v>92</v>
          </cell>
          <cell r="J25">
            <v>92</v>
          </cell>
        </row>
        <row r="26">
          <cell r="H26" t="str">
            <v>105407-P.S.R. TAMBILLOS</v>
          </cell>
          <cell r="I26">
            <v>11</v>
          </cell>
          <cell r="J26">
            <v>11</v>
          </cell>
        </row>
        <row r="27">
          <cell r="H27" t="str">
            <v>105705-CECOF EL ALBA</v>
          </cell>
          <cell r="I27">
            <v>68</v>
          </cell>
          <cell r="J27">
            <v>68</v>
          </cell>
        </row>
        <row r="28">
          <cell r="I28">
            <v>2320</v>
          </cell>
          <cell r="J28">
            <v>2320</v>
          </cell>
        </row>
        <row r="29">
          <cell r="H29" t="str">
            <v>105106-HOSPITAL ANDACOLLO</v>
          </cell>
          <cell r="I29">
            <v>171</v>
          </cell>
          <cell r="J29">
            <v>171</v>
          </cell>
        </row>
        <row r="30">
          <cell r="I30">
            <v>171</v>
          </cell>
          <cell r="J30">
            <v>171</v>
          </cell>
        </row>
        <row r="31">
          <cell r="H31" t="str">
            <v>105314-CES. LA HIGUERA</v>
          </cell>
          <cell r="I31">
            <v>26</v>
          </cell>
          <cell r="J31">
            <v>26</v>
          </cell>
        </row>
        <row r="32">
          <cell r="H32" t="str">
            <v>105500-P.S.R. CALETA HORNOS        </v>
          </cell>
          <cell r="I32">
            <v>19</v>
          </cell>
          <cell r="J32">
            <v>19</v>
          </cell>
        </row>
        <row r="33">
          <cell r="H33" t="str">
            <v>105505-P.S.R. LOS CHOROS</v>
          </cell>
          <cell r="I33">
            <v>2</v>
          </cell>
          <cell r="J33">
            <v>2</v>
          </cell>
        </row>
        <row r="34">
          <cell r="H34" t="str">
            <v>105506-P.S.R. EL TRAPICHE</v>
          </cell>
          <cell r="I34">
            <v>16</v>
          </cell>
          <cell r="J34">
            <v>16</v>
          </cell>
        </row>
        <row r="35">
          <cell r="I35">
            <v>63</v>
          </cell>
          <cell r="J35">
            <v>63</v>
          </cell>
        </row>
        <row r="36">
          <cell r="H36" t="str">
            <v>105306-CES. PAIHUANO</v>
          </cell>
          <cell r="I36">
            <v>20</v>
          </cell>
          <cell r="J36">
            <v>20</v>
          </cell>
        </row>
        <row r="37">
          <cell r="H37" t="str">
            <v>105475-P.S.R. HORCON</v>
          </cell>
          <cell r="I37">
            <v>6</v>
          </cell>
          <cell r="J37">
            <v>6</v>
          </cell>
        </row>
        <row r="38">
          <cell r="H38" t="str">
            <v>105476-P.S.R. MONTE GRANDE</v>
          </cell>
          <cell r="I38">
            <v>7</v>
          </cell>
          <cell r="J38">
            <v>7</v>
          </cell>
        </row>
        <row r="39">
          <cell r="H39" t="str">
            <v>105477-P.S.R. PISCO ELQUI</v>
          </cell>
          <cell r="I39">
            <v>16</v>
          </cell>
          <cell r="J39">
            <v>16</v>
          </cell>
        </row>
        <row r="40">
          <cell r="I40">
            <v>49</v>
          </cell>
          <cell r="J40">
            <v>49</v>
          </cell>
        </row>
        <row r="41">
          <cell r="H41" t="str">
            <v>105107-HOSPITAL VICUÑA</v>
          </cell>
          <cell r="I41">
            <v>226</v>
          </cell>
          <cell r="J41">
            <v>226</v>
          </cell>
        </row>
        <row r="42">
          <cell r="H42" t="str">
            <v>105467-P.S.R. DIAGUITAS</v>
          </cell>
          <cell r="I42">
            <v>12</v>
          </cell>
          <cell r="J42">
            <v>12</v>
          </cell>
        </row>
        <row r="43">
          <cell r="H43" t="str">
            <v>105468-P.S.R. EL MOLLE</v>
          </cell>
          <cell r="I43">
            <v>14</v>
          </cell>
          <cell r="J43">
            <v>14</v>
          </cell>
        </row>
        <row r="44">
          <cell r="H44" t="str">
            <v>105469-P.S.R. EL TAMBO</v>
          </cell>
          <cell r="I44">
            <v>17</v>
          </cell>
          <cell r="J44">
            <v>17</v>
          </cell>
        </row>
        <row r="45">
          <cell r="H45" t="str">
            <v>105470-P.S.R. HUANTA</v>
          </cell>
          <cell r="I45">
            <v>0</v>
          </cell>
          <cell r="J45">
            <v>0</v>
          </cell>
        </row>
        <row r="46">
          <cell r="H46" t="str">
            <v>105471-P.S.R. PERALILLO</v>
          </cell>
          <cell r="I46">
            <v>28</v>
          </cell>
          <cell r="J46">
            <v>28</v>
          </cell>
        </row>
        <row r="47">
          <cell r="H47" t="str">
            <v>105472-P.S.R. RIVADAVIA</v>
          </cell>
          <cell r="I47">
            <v>14</v>
          </cell>
          <cell r="J47">
            <v>14</v>
          </cell>
        </row>
        <row r="48">
          <cell r="H48" t="str">
            <v>105473-P.S.R. TALCUNA</v>
          </cell>
          <cell r="I48">
            <v>20</v>
          </cell>
          <cell r="J48">
            <v>20</v>
          </cell>
        </row>
        <row r="49">
          <cell r="H49" t="str">
            <v>105474-P.S.R. CHAPILCA</v>
          </cell>
          <cell r="I49">
            <v>3</v>
          </cell>
          <cell r="J49">
            <v>3</v>
          </cell>
        </row>
        <row r="50">
          <cell r="H50" t="str">
            <v>105502-P.S.R. CALINGASTA</v>
          </cell>
          <cell r="I50">
            <v>34</v>
          </cell>
          <cell r="J50">
            <v>34</v>
          </cell>
        </row>
        <row r="51">
          <cell r="H51" t="str">
            <v>105509-P.S.R. GUALLIGUAICA</v>
          </cell>
          <cell r="I51">
            <v>3</v>
          </cell>
          <cell r="J51">
            <v>3</v>
          </cell>
        </row>
        <row r="52">
          <cell r="I52">
            <v>371</v>
          </cell>
          <cell r="J52">
            <v>371</v>
          </cell>
        </row>
        <row r="53">
          <cell r="H53" t="str">
            <v>105103-HOSPITAL ILLAPEL</v>
          </cell>
          <cell r="I53">
            <v>189</v>
          </cell>
          <cell r="J53">
            <v>189</v>
          </cell>
        </row>
        <row r="54">
          <cell r="H54" t="str">
            <v>105326-CESFAM SAN RAFAEL</v>
          </cell>
          <cell r="I54">
            <v>138</v>
          </cell>
          <cell r="J54">
            <v>138</v>
          </cell>
        </row>
        <row r="55">
          <cell r="H55" t="str">
            <v>105443-P.S.R. CARCAMO                   </v>
          </cell>
          <cell r="I55">
            <v>8</v>
          </cell>
          <cell r="J55">
            <v>8</v>
          </cell>
        </row>
        <row r="56">
          <cell r="H56" t="str">
            <v>105444-P.S.R. HUINTIL</v>
          </cell>
          <cell r="I56">
            <v>7</v>
          </cell>
          <cell r="J56">
            <v>7</v>
          </cell>
        </row>
        <row r="57">
          <cell r="H57" t="str">
            <v>105445-P.S.R. LIMAHUIDA</v>
          </cell>
          <cell r="I57">
            <v>8</v>
          </cell>
          <cell r="J57">
            <v>8</v>
          </cell>
        </row>
        <row r="58">
          <cell r="H58" t="str">
            <v>105446-P.S.R. MATANCILLA</v>
          </cell>
          <cell r="I58">
            <v>1</v>
          </cell>
          <cell r="J58">
            <v>1</v>
          </cell>
        </row>
        <row r="59">
          <cell r="H59" t="str">
            <v>105447-P.S.R. PERALILLO</v>
          </cell>
          <cell r="I59">
            <v>10</v>
          </cell>
          <cell r="J59">
            <v>10</v>
          </cell>
        </row>
        <row r="60">
          <cell r="H60" t="str">
            <v>105448-P.S.R. SANTA VIRGINIA</v>
          </cell>
          <cell r="I60">
            <v>3</v>
          </cell>
          <cell r="J60">
            <v>3</v>
          </cell>
        </row>
        <row r="61">
          <cell r="H61" t="str">
            <v>105449-P.S.R. TUNGA NORTE</v>
          </cell>
          <cell r="I61">
            <v>1</v>
          </cell>
          <cell r="J61">
            <v>1</v>
          </cell>
        </row>
        <row r="62">
          <cell r="H62" t="str">
            <v>105485-P.S.R. PLAN DE HORNOS</v>
          </cell>
          <cell r="I62">
            <v>9</v>
          </cell>
          <cell r="J62">
            <v>9</v>
          </cell>
        </row>
        <row r="63">
          <cell r="H63" t="str">
            <v>105486-P.S.R. TUNGA SUR</v>
          </cell>
          <cell r="I63">
            <v>0</v>
          </cell>
          <cell r="J63">
            <v>0</v>
          </cell>
        </row>
        <row r="64">
          <cell r="H64" t="str">
            <v>105487-P.S.R. CAÑAS UNO</v>
          </cell>
          <cell r="I64">
            <v>36</v>
          </cell>
          <cell r="J64">
            <v>36</v>
          </cell>
        </row>
        <row r="65">
          <cell r="H65" t="str">
            <v>105496-P.S.R. PINTACURA SUR</v>
          </cell>
          <cell r="I65">
            <v>4</v>
          </cell>
          <cell r="J65">
            <v>4</v>
          </cell>
        </row>
        <row r="66">
          <cell r="H66" t="str">
            <v>105504-P.S.R. SOCAVON</v>
          </cell>
          <cell r="I66">
            <v>5</v>
          </cell>
          <cell r="J66">
            <v>5</v>
          </cell>
        </row>
        <row r="67">
          <cell r="I67">
            <v>419</v>
          </cell>
          <cell r="J67">
            <v>419</v>
          </cell>
        </row>
        <row r="68">
          <cell r="H68" t="str">
            <v>105309-CES. RURAL CANELA</v>
          </cell>
          <cell r="I68">
            <v>60</v>
          </cell>
          <cell r="J68">
            <v>60</v>
          </cell>
        </row>
        <row r="69">
          <cell r="H69" t="str">
            <v>105450-P.S.R. MINCHA NORTE            </v>
          </cell>
          <cell r="I69">
            <v>8</v>
          </cell>
          <cell r="J69">
            <v>8</v>
          </cell>
        </row>
        <row r="70">
          <cell r="H70" t="str">
            <v>105451-P.S.R. AGUA FRIA</v>
          </cell>
          <cell r="I70">
            <v>4</v>
          </cell>
          <cell r="J70">
            <v>4</v>
          </cell>
        </row>
        <row r="71">
          <cell r="H71" t="str">
            <v>105482-P.S.R. CANELA ALTA</v>
          </cell>
          <cell r="I71">
            <v>11</v>
          </cell>
          <cell r="J71">
            <v>11</v>
          </cell>
        </row>
        <row r="72">
          <cell r="H72" t="str">
            <v>105483-P.S.R. LOS RULOS</v>
          </cell>
          <cell r="I72">
            <v>10</v>
          </cell>
          <cell r="J72">
            <v>10</v>
          </cell>
        </row>
        <row r="73">
          <cell r="H73" t="str">
            <v>105484-P.S.R. HUENTELAUQUEN</v>
          </cell>
          <cell r="I73">
            <v>11</v>
          </cell>
          <cell r="J73">
            <v>11</v>
          </cell>
        </row>
        <row r="74">
          <cell r="H74" t="str">
            <v>105488-P.S.R. ESPIRITU SANTO</v>
          </cell>
          <cell r="I74">
            <v>1</v>
          </cell>
          <cell r="J74">
            <v>1</v>
          </cell>
        </row>
        <row r="75">
          <cell r="H75" t="str">
            <v>105493-P.S.R. MINCHA SUR</v>
          </cell>
          <cell r="I75">
            <v>1</v>
          </cell>
          <cell r="J75">
            <v>1</v>
          </cell>
        </row>
        <row r="76">
          <cell r="H76" t="str">
            <v>105497-P.S.R. JABONERIA</v>
          </cell>
          <cell r="I76">
            <v>0</v>
          </cell>
          <cell r="J76">
            <v>0</v>
          </cell>
        </row>
        <row r="77">
          <cell r="H77" t="str">
            <v>105498-P.S.R. QUEBRADA DE LINARES</v>
          </cell>
          <cell r="I77">
            <v>0</v>
          </cell>
          <cell r="J77">
            <v>0</v>
          </cell>
        </row>
        <row r="78">
          <cell r="I78">
            <v>106</v>
          </cell>
          <cell r="J78">
            <v>106</v>
          </cell>
        </row>
        <row r="79">
          <cell r="H79" t="str">
            <v>105108-HOSPITAL LOS VILOS</v>
          </cell>
          <cell r="I79">
            <v>218</v>
          </cell>
          <cell r="J79">
            <v>218</v>
          </cell>
        </row>
        <row r="80">
          <cell r="H80" t="str">
            <v>105478-P.S.R. CAIMANES                   </v>
          </cell>
          <cell r="I80">
            <v>35</v>
          </cell>
          <cell r="J80">
            <v>35</v>
          </cell>
        </row>
        <row r="81">
          <cell r="H81" t="str">
            <v>105479-P.S.R. GUANGUALI</v>
          </cell>
          <cell r="I81">
            <v>3</v>
          </cell>
          <cell r="J81">
            <v>3</v>
          </cell>
        </row>
        <row r="82">
          <cell r="H82" t="str">
            <v>105480-P.S.R. QUILIMARI</v>
          </cell>
          <cell r="I82">
            <v>19</v>
          </cell>
          <cell r="J82">
            <v>19</v>
          </cell>
        </row>
        <row r="83">
          <cell r="H83" t="str">
            <v>105481-P.S.R. TILAMA</v>
          </cell>
          <cell r="I83">
            <v>7</v>
          </cell>
          <cell r="J83">
            <v>7</v>
          </cell>
        </row>
        <row r="84">
          <cell r="H84" t="str">
            <v>105511-P.S.R. LOS CONDORES</v>
          </cell>
          <cell r="I84">
            <v>5</v>
          </cell>
          <cell r="J84">
            <v>5</v>
          </cell>
        </row>
        <row r="85">
          <cell r="I85">
            <v>287</v>
          </cell>
          <cell r="J85">
            <v>287</v>
          </cell>
        </row>
        <row r="86">
          <cell r="H86" t="str">
            <v>105104-HOSPITAL SALAMANCA</v>
          </cell>
          <cell r="I86">
            <v>134</v>
          </cell>
          <cell r="J86">
            <v>134</v>
          </cell>
        </row>
        <row r="87">
          <cell r="H87" t="str">
            <v>105452-P.S.R. CUNCUMEN                 </v>
          </cell>
          <cell r="I87">
            <v>70</v>
          </cell>
          <cell r="J87">
            <v>70</v>
          </cell>
        </row>
        <row r="88">
          <cell r="H88" t="str">
            <v>105453-P.S.R. TRANQUILLA</v>
          </cell>
          <cell r="I88">
            <v>9</v>
          </cell>
          <cell r="J88">
            <v>9</v>
          </cell>
        </row>
        <row r="89">
          <cell r="H89" t="str">
            <v>105454-P.S.R. CUNLAGUA</v>
          </cell>
          <cell r="I89">
            <v>3</v>
          </cell>
          <cell r="J89">
            <v>3</v>
          </cell>
        </row>
        <row r="90">
          <cell r="H90" t="str">
            <v>105455-P.S.R. CHILLEPIN</v>
          </cell>
          <cell r="I90">
            <v>19</v>
          </cell>
          <cell r="J90">
            <v>19</v>
          </cell>
        </row>
        <row r="91">
          <cell r="H91" t="str">
            <v>105456-P.S.R. LLIMPO</v>
          </cell>
          <cell r="I91">
            <v>13</v>
          </cell>
          <cell r="J91">
            <v>13</v>
          </cell>
        </row>
        <row r="92">
          <cell r="H92" t="str">
            <v>105457-P.S.R. SAN AGUSTIN</v>
          </cell>
          <cell r="I92">
            <v>5</v>
          </cell>
          <cell r="J92">
            <v>5</v>
          </cell>
        </row>
        <row r="93">
          <cell r="H93" t="str">
            <v>105458-P.S.R. TAHUINCO</v>
          </cell>
          <cell r="I93">
            <v>14</v>
          </cell>
          <cell r="J93">
            <v>14</v>
          </cell>
        </row>
        <row r="94">
          <cell r="H94" t="str">
            <v>105491-P.S.R. QUELEN BAJO</v>
          </cell>
          <cell r="I94">
            <v>8</v>
          </cell>
          <cell r="J94">
            <v>8</v>
          </cell>
        </row>
        <row r="95">
          <cell r="H95" t="str">
            <v>105492-P.S.R. CAMISA</v>
          </cell>
          <cell r="I95">
            <v>7</v>
          </cell>
          <cell r="J95">
            <v>7</v>
          </cell>
        </row>
        <row r="96">
          <cell r="H96" t="str">
            <v>105501-P.S.R. ARBOLEDA GRANDE</v>
          </cell>
          <cell r="I96">
            <v>3</v>
          </cell>
          <cell r="J96">
            <v>3</v>
          </cell>
        </row>
        <row r="97">
          <cell r="I97">
            <v>285</v>
          </cell>
          <cell r="J97">
            <v>285</v>
          </cell>
        </row>
        <row r="98">
          <cell r="H98" t="str">
            <v>105315-CES. RURAL C. DE TAMAYA</v>
          </cell>
          <cell r="I98">
            <v>53</v>
          </cell>
          <cell r="J98">
            <v>53</v>
          </cell>
        </row>
        <row r="99">
          <cell r="H99" t="str">
            <v>105317-CES. JORGE JORDAN D.</v>
          </cell>
          <cell r="I99">
            <v>400</v>
          </cell>
          <cell r="J99">
            <v>400</v>
          </cell>
        </row>
        <row r="100">
          <cell r="H100" t="str">
            <v>105322-CES. MARCOS MACUADA</v>
          </cell>
          <cell r="I100">
            <v>620</v>
          </cell>
          <cell r="J100">
            <v>620</v>
          </cell>
        </row>
        <row r="101">
          <cell r="H101" t="str">
            <v>105324-CES. SOTAQUI</v>
          </cell>
          <cell r="I101">
            <v>81</v>
          </cell>
          <cell r="J101">
            <v>81</v>
          </cell>
        </row>
        <row r="102">
          <cell r="H102" t="str">
            <v>105415-P.S.R. BARRAZA</v>
          </cell>
          <cell r="I102">
            <v>9</v>
          </cell>
          <cell r="J102">
            <v>9</v>
          </cell>
        </row>
        <row r="103">
          <cell r="H103" t="str">
            <v>105416-P.S.R. CAMARICO                  </v>
          </cell>
          <cell r="I103">
            <v>22</v>
          </cell>
          <cell r="J103">
            <v>22</v>
          </cell>
        </row>
        <row r="104">
          <cell r="H104" t="str">
            <v>105417-P.S.R. ALCONES BAJOS</v>
          </cell>
          <cell r="I104">
            <v>9</v>
          </cell>
          <cell r="J104">
            <v>9</v>
          </cell>
        </row>
        <row r="105">
          <cell r="H105" t="str">
            <v>105419-P.S.R. LAS SOSSAS</v>
          </cell>
          <cell r="I105">
            <v>6</v>
          </cell>
          <cell r="J105">
            <v>6</v>
          </cell>
        </row>
        <row r="106">
          <cell r="H106" t="str">
            <v>105420-P.S.R. LIMARI</v>
          </cell>
          <cell r="I106">
            <v>21</v>
          </cell>
          <cell r="J106">
            <v>21</v>
          </cell>
        </row>
        <row r="107">
          <cell r="H107" t="str">
            <v>105422-P.S.R. HORNILLOS</v>
          </cell>
          <cell r="I107">
            <v>0</v>
          </cell>
          <cell r="J107">
            <v>0</v>
          </cell>
        </row>
        <row r="108">
          <cell r="H108" t="str">
            <v>105437-P.S.R. CHALINGA</v>
          </cell>
          <cell r="I108">
            <v>4</v>
          </cell>
          <cell r="J108">
            <v>4</v>
          </cell>
        </row>
        <row r="109">
          <cell r="H109" t="str">
            <v>105439-P.S.R. CERRO BLANCO</v>
          </cell>
          <cell r="I109">
            <v>3</v>
          </cell>
          <cell r="J109">
            <v>3</v>
          </cell>
        </row>
        <row r="110">
          <cell r="H110" t="str">
            <v>105507-P.S.R. HUAMALATA</v>
          </cell>
          <cell r="I110">
            <v>19</v>
          </cell>
          <cell r="J110">
            <v>19</v>
          </cell>
        </row>
        <row r="111">
          <cell r="H111" t="str">
            <v>105510-P.S.R. RECOLETA</v>
          </cell>
          <cell r="I111">
            <v>14</v>
          </cell>
          <cell r="J111">
            <v>14</v>
          </cell>
        </row>
        <row r="112">
          <cell r="H112" t="str">
            <v>105722-CECOF SAN JOSE DE LA DEHESA</v>
          </cell>
          <cell r="I112">
            <v>73</v>
          </cell>
          <cell r="J112">
            <v>73</v>
          </cell>
        </row>
        <row r="113">
          <cell r="H113" t="str">
            <v>105723-CECOF LIMARI</v>
          </cell>
          <cell r="I113">
            <v>55</v>
          </cell>
          <cell r="J113">
            <v>55</v>
          </cell>
        </row>
        <row r="114">
          <cell r="I114">
            <v>1389</v>
          </cell>
          <cell r="J114">
            <v>1389</v>
          </cell>
        </row>
        <row r="115">
          <cell r="H115" t="str">
            <v>105105-HOSPITAL COMBARBALA</v>
          </cell>
          <cell r="I115">
            <v>92</v>
          </cell>
          <cell r="J115">
            <v>92</v>
          </cell>
        </row>
        <row r="116">
          <cell r="H116" t="str">
            <v>105433-P.S.R. SAN LORENZO</v>
          </cell>
          <cell r="I116">
            <v>0</v>
          </cell>
          <cell r="J116">
            <v>0</v>
          </cell>
        </row>
        <row r="117">
          <cell r="H117" t="str">
            <v>105434-P.S.R. SAN MARCOS</v>
          </cell>
          <cell r="I117">
            <v>3</v>
          </cell>
          <cell r="J117">
            <v>3</v>
          </cell>
        </row>
        <row r="118">
          <cell r="H118" t="str">
            <v>105441-P.S.R. MANQUEHUA</v>
          </cell>
          <cell r="I118">
            <v>4</v>
          </cell>
          <cell r="J118">
            <v>4</v>
          </cell>
        </row>
        <row r="119">
          <cell r="H119" t="str">
            <v>105459-P.S.R. BARRANCAS                </v>
          </cell>
          <cell r="I119">
            <v>3</v>
          </cell>
          <cell r="J119">
            <v>3</v>
          </cell>
        </row>
        <row r="120">
          <cell r="H120" t="str">
            <v>105460-P.S.R. COGOTI 18</v>
          </cell>
          <cell r="I120">
            <v>17</v>
          </cell>
          <cell r="J120">
            <v>17</v>
          </cell>
        </row>
        <row r="121">
          <cell r="H121" t="str">
            <v>105461-P.S.R. EL HUACHO</v>
          </cell>
          <cell r="I121">
            <v>2</v>
          </cell>
          <cell r="J121">
            <v>2</v>
          </cell>
        </row>
        <row r="122">
          <cell r="H122" t="str">
            <v>105462-P.S.R. EL SAUCE</v>
          </cell>
          <cell r="I122">
            <v>4</v>
          </cell>
          <cell r="J122">
            <v>4</v>
          </cell>
        </row>
        <row r="123">
          <cell r="H123" t="str">
            <v>105463-P.S.R. QUILITAPIA</v>
          </cell>
          <cell r="I123">
            <v>4</v>
          </cell>
          <cell r="J123">
            <v>4</v>
          </cell>
        </row>
        <row r="124">
          <cell r="H124" t="str">
            <v>105464-P.S.R. LA LIGUA</v>
          </cell>
          <cell r="I124">
            <v>6</v>
          </cell>
          <cell r="J124">
            <v>6</v>
          </cell>
        </row>
        <row r="125">
          <cell r="H125" t="str">
            <v>105465-P.S.R. RAMADILLA</v>
          </cell>
          <cell r="I125">
            <v>3</v>
          </cell>
          <cell r="J125">
            <v>3</v>
          </cell>
        </row>
        <row r="126">
          <cell r="H126" t="str">
            <v>105466-P.S.R. VALLE HERMOSO</v>
          </cell>
          <cell r="I126">
            <v>2</v>
          </cell>
          <cell r="J126">
            <v>2</v>
          </cell>
        </row>
        <row r="127">
          <cell r="H127" t="str">
            <v>105490-P.S.R. EL DURAZNO</v>
          </cell>
          <cell r="I127">
            <v>1</v>
          </cell>
          <cell r="J127">
            <v>1</v>
          </cell>
        </row>
        <row r="128">
          <cell r="I128">
            <v>141</v>
          </cell>
          <cell r="J128">
            <v>141</v>
          </cell>
        </row>
        <row r="129">
          <cell r="H129" t="str">
            <v>105307-CES. RURAL MONTE PATRIA</v>
          </cell>
          <cell r="I129">
            <v>154</v>
          </cell>
          <cell r="J129">
            <v>154</v>
          </cell>
        </row>
        <row r="130">
          <cell r="H130" t="str">
            <v>105311-CES. RURAL CHAÑARAL ALTO</v>
          </cell>
          <cell r="I130">
            <v>53</v>
          </cell>
          <cell r="J130">
            <v>53</v>
          </cell>
        </row>
        <row r="131">
          <cell r="H131" t="str">
            <v>105312-CES. RURAL CAREN</v>
          </cell>
          <cell r="I131">
            <v>28</v>
          </cell>
          <cell r="J131">
            <v>28</v>
          </cell>
        </row>
        <row r="132">
          <cell r="H132" t="str">
            <v>105318-CES. RURAL EL PALQUI</v>
          </cell>
          <cell r="I132">
            <v>150</v>
          </cell>
          <cell r="J132">
            <v>150</v>
          </cell>
        </row>
        <row r="133">
          <cell r="H133" t="str">
            <v>105425-P.S.R. CHILECITO</v>
          </cell>
          <cell r="I133">
            <v>4</v>
          </cell>
          <cell r="J133">
            <v>4</v>
          </cell>
        </row>
        <row r="134">
          <cell r="H134" t="str">
            <v>105427-P.S.R. HACIENDA VALDIVIA</v>
          </cell>
          <cell r="I134">
            <v>11</v>
          </cell>
          <cell r="J134">
            <v>11</v>
          </cell>
        </row>
        <row r="135">
          <cell r="H135" t="str">
            <v>105428-P.S.R. HUATULAME</v>
          </cell>
          <cell r="I135">
            <v>13</v>
          </cell>
          <cell r="J135">
            <v>13</v>
          </cell>
        </row>
        <row r="136">
          <cell r="H136" t="str">
            <v>105430-P.S.R. MIALQUI</v>
          </cell>
          <cell r="I136">
            <v>2</v>
          </cell>
          <cell r="J136">
            <v>2</v>
          </cell>
        </row>
        <row r="137">
          <cell r="H137" t="str">
            <v>105431-P.S.R. PEDREGAL</v>
          </cell>
          <cell r="I137">
            <v>5</v>
          </cell>
          <cell r="J137">
            <v>5</v>
          </cell>
        </row>
        <row r="138">
          <cell r="H138" t="str">
            <v>105432-P.S.R. RAPEL</v>
          </cell>
          <cell r="I138">
            <v>12</v>
          </cell>
          <cell r="J138">
            <v>12</v>
          </cell>
        </row>
        <row r="139">
          <cell r="H139" t="str">
            <v>105435-P.S.R. TULAHUEN</v>
          </cell>
          <cell r="I139">
            <v>19</v>
          </cell>
          <cell r="J139">
            <v>19</v>
          </cell>
        </row>
        <row r="140">
          <cell r="H140" t="str">
            <v>105436-P.S.R. EL MAITEN</v>
          </cell>
          <cell r="I140">
            <v>5</v>
          </cell>
          <cell r="J140">
            <v>5</v>
          </cell>
        </row>
        <row r="141">
          <cell r="H141" t="str">
            <v>105489-P.S.R. RAMADAS DE TULAHUEN</v>
          </cell>
          <cell r="I141">
            <v>3</v>
          </cell>
          <cell r="J141">
            <v>3</v>
          </cell>
        </row>
        <row r="142">
          <cell r="I142">
            <v>459</v>
          </cell>
          <cell r="J142">
            <v>459</v>
          </cell>
        </row>
        <row r="143">
          <cell r="H143" t="str">
            <v>105308-CES. RURAL PUNITAQUI</v>
          </cell>
          <cell r="I143">
            <v>181</v>
          </cell>
          <cell r="J143">
            <v>181</v>
          </cell>
        </row>
        <row r="144">
          <cell r="H144" t="str">
            <v>105440-P.S.R. DIVISADERO</v>
          </cell>
          <cell r="I144">
            <v>0</v>
          </cell>
          <cell r="J144">
            <v>0</v>
          </cell>
        </row>
        <row r="145">
          <cell r="H145" t="str">
            <v>105442-P.S.R. SAN PEDRO DE QUILES</v>
          </cell>
          <cell r="I145">
            <v>1</v>
          </cell>
          <cell r="J145">
            <v>1</v>
          </cell>
        </row>
        <row r="146">
          <cell r="H146" t="str">
            <v>105508-P.S.R. EL PARRAL DE QUILES  </v>
          </cell>
          <cell r="I146">
            <v>5</v>
          </cell>
          <cell r="J146">
            <v>5</v>
          </cell>
        </row>
        <row r="147">
          <cell r="I147">
            <v>187</v>
          </cell>
          <cell r="J147">
            <v>187</v>
          </cell>
        </row>
        <row r="148">
          <cell r="H148" t="str">
            <v>105310-CES. RURAL PICHASCA</v>
          </cell>
          <cell r="I148">
            <v>14</v>
          </cell>
          <cell r="J148">
            <v>14</v>
          </cell>
        </row>
        <row r="149">
          <cell r="H149" t="str">
            <v>105409-P.S.R. EL CHAÑAR</v>
          </cell>
          <cell r="I149">
            <v>3</v>
          </cell>
          <cell r="J149">
            <v>3</v>
          </cell>
        </row>
        <row r="150">
          <cell r="H150" t="str">
            <v>105410-P.S.R. HURTADO</v>
          </cell>
          <cell r="I150">
            <v>3</v>
          </cell>
          <cell r="J150">
            <v>3</v>
          </cell>
        </row>
        <row r="151">
          <cell r="H151" t="str">
            <v>105411-P.S.R. LAS BREAS</v>
          </cell>
          <cell r="I151">
            <v>3</v>
          </cell>
          <cell r="J151">
            <v>3</v>
          </cell>
        </row>
        <row r="152">
          <cell r="H152" t="str">
            <v>105413-P.S.R. SAMO ALTO</v>
          </cell>
          <cell r="I152">
            <v>5</v>
          </cell>
          <cell r="J152">
            <v>5</v>
          </cell>
        </row>
        <row r="153">
          <cell r="H153" t="str">
            <v>105414-P.S.R. SERON</v>
          </cell>
          <cell r="I153">
            <v>5</v>
          </cell>
          <cell r="J153">
            <v>5</v>
          </cell>
        </row>
        <row r="154">
          <cell r="H154" t="str">
            <v>105503-P.S.R. TABAQUEROS</v>
          </cell>
          <cell r="I154">
            <v>3</v>
          </cell>
          <cell r="J154">
            <v>3</v>
          </cell>
        </row>
        <row r="155">
          <cell r="I155">
            <v>36</v>
          </cell>
          <cell r="J155">
            <v>36</v>
          </cell>
        </row>
        <row r="156">
          <cell r="I156">
            <v>8547</v>
          </cell>
          <cell r="J156">
            <v>8547</v>
          </cell>
        </row>
      </sheetData>
      <sheetData sheetId="19">
        <row r="4">
          <cell r="H4" t="str">
            <v>105300-CES. CARDENAL CARO</v>
          </cell>
          <cell r="I4">
            <v>658</v>
          </cell>
          <cell r="J4">
            <v>658</v>
          </cell>
        </row>
        <row r="5">
          <cell r="H5" t="str">
            <v>105301-CES. LAS COMPAÑIAS</v>
          </cell>
          <cell r="I5">
            <v>455</v>
          </cell>
          <cell r="J5">
            <v>455</v>
          </cell>
        </row>
        <row r="6">
          <cell r="H6" t="str">
            <v>105302-CES. PEDRO AGUIRRE C.</v>
          </cell>
          <cell r="I6">
            <v>518</v>
          </cell>
          <cell r="J6">
            <v>518</v>
          </cell>
        </row>
        <row r="7">
          <cell r="H7" t="str">
            <v>105313-CES. SCHAFFHAUSER</v>
          </cell>
          <cell r="I7">
            <v>421</v>
          </cell>
          <cell r="J7">
            <v>421</v>
          </cell>
        </row>
        <row r="8">
          <cell r="H8" t="str">
            <v>105319-CES. CARDENAL R.S.H.</v>
          </cell>
          <cell r="I8">
            <v>599</v>
          </cell>
          <cell r="J8">
            <v>599</v>
          </cell>
        </row>
        <row r="9">
          <cell r="H9" t="str">
            <v>105325-CESFAM JUAN PABLO II</v>
          </cell>
          <cell r="I9">
            <v>457</v>
          </cell>
          <cell r="J9">
            <v>457</v>
          </cell>
        </row>
        <row r="10">
          <cell r="H10" t="str">
            <v>105400-P.S.R. ALGARROBITO            </v>
          </cell>
          <cell r="I10">
            <v>74</v>
          </cell>
          <cell r="J10">
            <v>74</v>
          </cell>
        </row>
        <row r="11">
          <cell r="H11" t="str">
            <v>105401-P.S.R. LAS ROJAS</v>
          </cell>
          <cell r="I11">
            <v>13</v>
          </cell>
          <cell r="J11">
            <v>13</v>
          </cell>
        </row>
        <row r="12">
          <cell r="H12" t="str">
            <v>105402-P.S.R. EL ROMERO</v>
          </cell>
          <cell r="I12">
            <v>7</v>
          </cell>
          <cell r="J12">
            <v>7</v>
          </cell>
        </row>
        <row r="13">
          <cell r="H13" t="str">
            <v>105499-P.S.R. LAMBERT</v>
          </cell>
          <cell r="I13">
            <v>2</v>
          </cell>
          <cell r="J13">
            <v>2</v>
          </cell>
        </row>
        <row r="14">
          <cell r="I14">
            <v>3204</v>
          </cell>
          <cell r="J14">
            <v>3204</v>
          </cell>
        </row>
        <row r="15">
          <cell r="H15" t="str">
            <v>105303-CES. SAN JUAN</v>
          </cell>
          <cell r="I15">
            <v>481</v>
          </cell>
          <cell r="J15">
            <v>481</v>
          </cell>
        </row>
        <row r="16">
          <cell r="H16" t="str">
            <v>105304-CES. SANTA CECILIA</v>
          </cell>
          <cell r="I16">
            <v>475</v>
          </cell>
          <cell r="J16">
            <v>475</v>
          </cell>
        </row>
        <row r="17">
          <cell r="H17" t="str">
            <v>105305-CES. TIERRAS BLANCAS</v>
          </cell>
          <cell r="I17">
            <v>1204</v>
          </cell>
          <cell r="J17">
            <v>1204</v>
          </cell>
        </row>
        <row r="18">
          <cell r="H18" t="str">
            <v>105321-CES. RURAL  TONGOY</v>
          </cell>
          <cell r="I18">
            <v>119</v>
          </cell>
          <cell r="J18">
            <v>119</v>
          </cell>
        </row>
        <row r="19">
          <cell r="H19" t="str">
            <v>105323-CES. DR. SERGIO AGUILAR</v>
          </cell>
          <cell r="I19">
            <v>737</v>
          </cell>
          <cell r="J19">
            <v>737</v>
          </cell>
        </row>
        <row r="20">
          <cell r="H20" t="str">
            <v>105404-P.S.R. EL TANGUE                         </v>
          </cell>
          <cell r="I20">
            <v>27</v>
          </cell>
          <cell r="J20">
            <v>27</v>
          </cell>
        </row>
        <row r="21">
          <cell r="H21" t="str">
            <v>105405-P.S.R. GUANAQUEROS</v>
          </cell>
          <cell r="I21">
            <v>36</v>
          </cell>
          <cell r="J21">
            <v>36</v>
          </cell>
        </row>
        <row r="22">
          <cell r="H22" t="str">
            <v>105406-P.S.R. PAN DE AZUCAR</v>
          </cell>
          <cell r="I22">
            <v>49</v>
          </cell>
          <cell r="J22">
            <v>49</v>
          </cell>
        </row>
        <row r="23">
          <cell r="H23" t="str">
            <v>105407-P.S.R. TAMBILLOS</v>
          </cell>
          <cell r="I23">
            <v>17</v>
          </cell>
          <cell r="J23">
            <v>17</v>
          </cell>
        </row>
        <row r="24">
          <cell r="I24">
            <v>3145</v>
          </cell>
          <cell r="J24">
            <v>3145</v>
          </cell>
        </row>
        <row r="25">
          <cell r="H25" t="str">
            <v>105106-HOSPITAL ANDACOLLO</v>
          </cell>
          <cell r="I25">
            <v>269</v>
          </cell>
          <cell r="J25">
            <v>269</v>
          </cell>
        </row>
        <row r="26">
          <cell r="I26">
            <v>269</v>
          </cell>
          <cell r="J26">
            <v>269</v>
          </cell>
        </row>
        <row r="27">
          <cell r="H27" t="str">
            <v>105314-CES. LA HIGUERA</v>
          </cell>
          <cell r="I27">
            <v>58</v>
          </cell>
          <cell r="J27">
            <v>58</v>
          </cell>
        </row>
        <row r="28">
          <cell r="H28" t="str">
            <v>105500-P.S.R. CALETA HORNOS        </v>
          </cell>
          <cell r="I28">
            <v>58</v>
          </cell>
          <cell r="J28">
            <v>58</v>
          </cell>
        </row>
        <row r="29">
          <cell r="H29" t="str">
            <v>105505-P.S.R. LOS CHOROS</v>
          </cell>
          <cell r="I29">
            <v>26</v>
          </cell>
          <cell r="J29">
            <v>26</v>
          </cell>
        </row>
        <row r="30">
          <cell r="H30" t="str">
            <v>105506-P.S.R. EL TRAPICHE</v>
          </cell>
          <cell r="I30">
            <v>38</v>
          </cell>
          <cell r="J30">
            <v>38</v>
          </cell>
        </row>
        <row r="31">
          <cell r="I31">
            <v>180</v>
          </cell>
          <cell r="J31">
            <v>180</v>
          </cell>
        </row>
        <row r="32">
          <cell r="H32" t="str">
            <v>105306-CES. PAIHUANO</v>
          </cell>
          <cell r="I32">
            <v>20</v>
          </cell>
          <cell r="J32">
            <v>20</v>
          </cell>
        </row>
        <row r="33">
          <cell r="H33" t="str">
            <v>105475-P.S.R. HORCON</v>
          </cell>
          <cell r="I33">
            <v>3</v>
          </cell>
          <cell r="J33">
            <v>3</v>
          </cell>
        </row>
        <row r="34">
          <cell r="H34" t="str">
            <v>105476-P.S.R. MONTE GRANDE</v>
          </cell>
          <cell r="I34">
            <v>2</v>
          </cell>
          <cell r="J34">
            <v>2</v>
          </cell>
        </row>
        <row r="35">
          <cell r="H35" t="str">
            <v>105477-P.S.R. PISCO ELQUI</v>
          </cell>
          <cell r="I35">
            <v>31</v>
          </cell>
          <cell r="J35">
            <v>31</v>
          </cell>
        </row>
        <row r="36">
          <cell r="I36">
            <v>56</v>
          </cell>
          <cell r="J36">
            <v>56</v>
          </cell>
        </row>
        <row r="37">
          <cell r="H37" t="str">
            <v>105107-HOSPITAL VICUÑA</v>
          </cell>
          <cell r="I37">
            <v>419</v>
          </cell>
          <cell r="J37">
            <v>419</v>
          </cell>
        </row>
        <row r="38">
          <cell r="H38" t="str">
            <v>105467-P.S.R. DIAGUITAS</v>
          </cell>
          <cell r="I38">
            <v>43</v>
          </cell>
          <cell r="J38">
            <v>43</v>
          </cell>
        </row>
        <row r="39">
          <cell r="H39" t="str">
            <v>105468-P.S.R. EL MOLLE</v>
          </cell>
          <cell r="I39">
            <v>26</v>
          </cell>
          <cell r="J39">
            <v>26</v>
          </cell>
        </row>
        <row r="40">
          <cell r="H40" t="str">
            <v>105469-P.S.R. EL TAMBO</v>
          </cell>
          <cell r="I40">
            <v>49</v>
          </cell>
          <cell r="J40">
            <v>49</v>
          </cell>
        </row>
        <row r="41">
          <cell r="H41" t="str">
            <v>105470-P.S.R. HUANTA</v>
          </cell>
          <cell r="I41">
            <v>7</v>
          </cell>
          <cell r="J41">
            <v>7</v>
          </cell>
        </row>
        <row r="42">
          <cell r="H42" t="str">
            <v>105471-P.S.R. PERALILLO</v>
          </cell>
          <cell r="I42">
            <v>40</v>
          </cell>
          <cell r="J42">
            <v>40</v>
          </cell>
        </row>
        <row r="43">
          <cell r="H43" t="str">
            <v>105472-P.S.R. RIVADAVIA</v>
          </cell>
          <cell r="I43">
            <v>25</v>
          </cell>
          <cell r="J43">
            <v>25</v>
          </cell>
        </row>
        <row r="44">
          <cell r="H44" t="str">
            <v>105473-P.S.R. TALCUNA</v>
          </cell>
          <cell r="I44">
            <v>14</v>
          </cell>
          <cell r="J44">
            <v>14</v>
          </cell>
        </row>
        <row r="45">
          <cell r="H45" t="str">
            <v>105474-P.S.R. CHAPILCA</v>
          </cell>
          <cell r="I45">
            <v>17</v>
          </cell>
          <cell r="J45">
            <v>17</v>
          </cell>
        </row>
        <row r="46">
          <cell r="H46" t="str">
            <v>105502-P.S.R. CALINGASTA</v>
          </cell>
          <cell r="I46">
            <v>56</v>
          </cell>
          <cell r="J46">
            <v>56</v>
          </cell>
        </row>
        <row r="47">
          <cell r="H47" t="str">
            <v>105509-P.S.R. GUALLIGUAICA</v>
          </cell>
          <cell r="I47">
            <v>8</v>
          </cell>
          <cell r="J47">
            <v>8</v>
          </cell>
        </row>
        <row r="48">
          <cell r="I48">
            <v>704</v>
          </cell>
          <cell r="J48">
            <v>704</v>
          </cell>
        </row>
        <row r="49">
          <cell r="H49" t="str">
            <v>105103-HOSPITAL ILLAPEL</v>
          </cell>
          <cell r="I49">
            <v>334</v>
          </cell>
          <cell r="J49">
            <v>334</v>
          </cell>
        </row>
        <row r="50">
          <cell r="H50" t="str">
            <v>105326-CESFAM SAN RAFAEL</v>
          </cell>
          <cell r="I50">
            <v>210</v>
          </cell>
          <cell r="J50">
            <v>210</v>
          </cell>
        </row>
        <row r="51">
          <cell r="H51" t="str">
            <v>105443-P.S.R. CARCAMO                   </v>
          </cell>
          <cell r="I51">
            <v>14</v>
          </cell>
          <cell r="J51">
            <v>14</v>
          </cell>
        </row>
        <row r="52">
          <cell r="H52" t="str">
            <v>105444-P.S.R. HUINTIL</v>
          </cell>
          <cell r="I52">
            <v>10</v>
          </cell>
          <cell r="J52">
            <v>10</v>
          </cell>
        </row>
        <row r="53">
          <cell r="H53" t="str">
            <v>105445-P.S.R. LIMAHUIDA</v>
          </cell>
          <cell r="I53">
            <v>4</v>
          </cell>
          <cell r="J53">
            <v>4</v>
          </cell>
        </row>
        <row r="54">
          <cell r="H54" t="str">
            <v>105446-P.S.R. MATANCILLA</v>
          </cell>
          <cell r="I54">
            <v>4</v>
          </cell>
          <cell r="J54">
            <v>4</v>
          </cell>
        </row>
        <row r="55">
          <cell r="H55" t="str">
            <v>105447-P.S.R. PERALILLO</v>
          </cell>
          <cell r="I55">
            <v>9</v>
          </cell>
          <cell r="J55">
            <v>9</v>
          </cell>
        </row>
        <row r="56">
          <cell r="H56" t="str">
            <v>105448-P.S.R. SANTA VIRGINIA</v>
          </cell>
          <cell r="I56">
            <v>6</v>
          </cell>
          <cell r="J56">
            <v>6</v>
          </cell>
        </row>
        <row r="57">
          <cell r="H57" t="str">
            <v>105449-P.S.R. TUNGA NORTE</v>
          </cell>
          <cell r="I57">
            <v>6</v>
          </cell>
          <cell r="J57">
            <v>6</v>
          </cell>
        </row>
        <row r="58">
          <cell r="H58" t="str">
            <v>105485-P.S.R. PLAN DE HORNOS</v>
          </cell>
          <cell r="I58">
            <v>14</v>
          </cell>
          <cell r="J58">
            <v>14</v>
          </cell>
        </row>
        <row r="59">
          <cell r="H59" t="str">
            <v>105486-P.S.R. TUNGA SUR</v>
          </cell>
          <cell r="I59">
            <v>5</v>
          </cell>
          <cell r="J59">
            <v>5</v>
          </cell>
        </row>
        <row r="60">
          <cell r="H60" t="str">
            <v>105487-P.S.R. CAÑAS UNO</v>
          </cell>
          <cell r="I60">
            <v>45</v>
          </cell>
          <cell r="J60">
            <v>45</v>
          </cell>
        </row>
        <row r="61">
          <cell r="H61" t="str">
            <v>105496-P.S.R. PINTACURA SUR</v>
          </cell>
          <cell r="I61">
            <v>2</v>
          </cell>
          <cell r="J61">
            <v>2</v>
          </cell>
        </row>
        <row r="62">
          <cell r="H62" t="str">
            <v>105504-P.S.R. SOCAVON</v>
          </cell>
          <cell r="I62">
            <v>4</v>
          </cell>
          <cell r="J62">
            <v>4</v>
          </cell>
        </row>
        <row r="63">
          <cell r="I63">
            <v>667</v>
          </cell>
          <cell r="J63">
            <v>667</v>
          </cell>
        </row>
        <row r="64">
          <cell r="H64" t="str">
            <v>105309-CES. RURAL CANELA</v>
          </cell>
          <cell r="I64">
            <v>98</v>
          </cell>
          <cell r="J64">
            <v>98</v>
          </cell>
        </row>
        <row r="65">
          <cell r="H65" t="str">
            <v>105450-P.S.R. MINCHA NORTE            </v>
          </cell>
          <cell r="I65">
            <v>43</v>
          </cell>
          <cell r="J65">
            <v>43</v>
          </cell>
        </row>
        <row r="66">
          <cell r="H66" t="str">
            <v>105451-P.S.R. AGUA FRIA</v>
          </cell>
          <cell r="I66">
            <v>7</v>
          </cell>
          <cell r="J66">
            <v>7</v>
          </cell>
        </row>
        <row r="67">
          <cell r="H67" t="str">
            <v>105482-P.S.R. CANELA ALTA</v>
          </cell>
          <cell r="I67">
            <v>4</v>
          </cell>
          <cell r="J67">
            <v>4</v>
          </cell>
        </row>
        <row r="68">
          <cell r="H68" t="str">
            <v>105483-P.S.R. LOS RULOS</v>
          </cell>
          <cell r="I68">
            <v>7</v>
          </cell>
          <cell r="J68">
            <v>7</v>
          </cell>
        </row>
        <row r="69">
          <cell r="H69" t="str">
            <v>105484-P.S.R. HUENTELAUQUEN</v>
          </cell>
          <cell r="I69">
            <v>11</v>
          </cell>
          <cell r="J69">
            <v>11</v>
          </cell>
        </row>
        <row r="70">
          <cell r="H70" t="str">
            <v>105488-P.S.R. ESPIRITU SANTO</v>
          </cell>
          <cell r="I70">
            <v>1</v>
          </cell>
          <cell r="J70">
            <v>1</v>
          </cell>
        </row>
        <row r="71">
          <cell r="H71" t="str">
            <v>105493-P.S.R. MINCHA SUR</v>
          </cell>
          <cell r="I71">
            <v>5</v>
          </cell>
          <cell r="J71">
            <v>5</v>
          </cell>
        </row>
        <row r="72">
          <cell r="H72" t="str">
            <v>105497-P.S.R. JABONERIA</v>
          </cell>
          <cell r="I72">
            <v>2</v>
          </cell>
          <cell r="J72">
            <v>2</v>
          </cell>
        </row>
        <row r="73">
          <cell r="H73" t="str">
            <v>105498-P.S.R. QUEBRADA DE LINARES</v>
          </cell>
          <cell r="I73">
            <v>3</v>
          </cell>
          <cell r="J73">
            <v>3</v>
          </cell>
        </row>
        <row r="74">
          <cell r="I74">
            <v>181</v>
          </cell>
          <cell r="J74">
            <v>181</v>
          </cell>
        </row>
        <row r="75">
          <cell r="H75" t="str">
            <v>105108-HOSPITAL LOS VILOS</v>
          </cell>
          <cell r="I75">
            <v>195</v>
          </cell>
          <cell r="J75">
            <v>195</v>
          </cell>
        </row>
        <row r="76">
          <cell r="H76" t="str">
            <v>105478-P.S.R. CAIMANES                   </v>
          </cell>
          <cell r="I76">
            <v>45</v>
          </cell>
          <cell r="J76">
            <v>45</v>
          </cell>
        </row>
        <row r="77">
          <cell r="H77" t="str">
            <v>105479-P.S.R. GUANGUALI</v>
          </cell>
          <cell r="I77">
            <v>16</v>
          </cell>
          <cell r="J77">
            <v>16</v>
          </cell>
        </row>
        <row r="78">
          <cell r="H78" t="str">
            <v>105480-P.S.R. QUILIMARI</v>
          </cell>
          <cell r="I78">
            <v>22</v>
          </cell>
          <cell r="J78">
            <v>22</v>
          </cell>
        </row>
        <row r="79">
          <cell r="H79" t="str">
            <v>105481-P.S.R. TILAMA</v>
          </cell>
          <cell r="I79">
            <v>8</v>
          </cell>
          <cell r="J79">
            <v>8</v>
          </cell>
        </row>
        <row r="80">
          <cell r="H80" t="str">
            <v>105511-P.S.R. LOS CONDORES</v>
          </cell>
          <cell r="I80">
            <v>15</v>
          </cell>
          <cell r="J80">
            <v>15</v>
          </cell>
        </row>
        <row r="81">
          <cell r="I81">
            <v>301</v>
          </cell>
          <cell r="J81">
            <v>301</v>
          </cell>
        </row>
        <row r="82">
          <cell r="H82" t="str">
            <v>105104-HOSPITAL SALAMANCA</v>
          </cell>
          <cell r="I82">
            <v>327</v>
          </cell>
          <cell r="J82">
            <v>327</v>
          </cell>
        </row>
        <row r="83">
          <cell r="H83" t="str">
            <v>105452-P.S.R. CUNCUMEN                 </v>
          </cell>
          <cell r="I83">
            <v>106</v>
          </cell>
          <cell r="J83">
            <v>106</v>
          </cell>
        </row>
        <row r="84">
          <cell r="H84" t="str">
            <v>105453-P.S.R. TRANQUILLA</v>
          </cell>
          <cell r="I84">
            <v>8</v>
          </cell>
          <cell r="J84">
            <v>8</v>
          </cell>
        </row>
        <row r="85">
          <cell r="H85" t="str">
            <v>105454-P.S.R. CUNLAGUA</v>
          </cell>
          <cell r="I85">
            <v>7</v>
          </cell>
          <cell r="J85">
            <v>7</v>
          </cell>
        </row>
        <row r="86">
          <cell r="H86" t="str">
            <v>105455-P.S.R. CHILLEPIN</v>
          </cell>
          <cell r="I86">
            <v>8</v>
          </cell>
          <cell r="J86">
            <v>8</v>
          </cell>
        </row>
        <row r="87">
          <cell r="H87" t="str">
            <v>105456-P.S.R. LLIMPO</v>
          </cell>
          <cell r="I87">
            <v>10</v>
          </cell>
          <cell r="J87">
            <v>10</v>
          </cell>
        </row>
        <row r="88">
          <cell r="H88" t="str">
            <v>105457-P.S.R. SAN AGUSTIN</v>
          </cell>
          <cell r="I88">
            <v>20</v>
          </cell>
          <cell r="J88">
            <v>20</v>
          </cell>
        </row>
        <row r="89">
          <cell r="H89" t="str">
            <v>105458-P.S.R. TAHUINCO</v>
          </cell>
          <cell r="I89">
            <v>9</v>
          </cell>
          <cell r="J89">
            <v>9</v>
          </cell>
        </row>
        <row r="90">
          <cell r="H90" t="str">
            <v>105491-P.S.R. QUELEN BAJO</v>
          </cell>
          <cell r="I90">
            <v>9</v>
          </cell>
          <cell r="J90">
            <v>9</v>
          </cell>
        </row>
        <row r="91">
          <cell r="H91" t="str">
            <v>105492-P.S.R. CAMISA</v>
          </cell>
          <cell r="I91">
            <v>10</v>
          </cell>
          <cell r="J91">
            <v>10</v>
          </cell>
        </row>
        <row r="92">
          <cell r="H92" t="str">
            <v>105501-P.S.R. ARBOLEDA GRANDE</v>
          </cell>
          <cell r="I92">
            <v>8</v>
          </cell>
          <cell r="J92">
            <v>8</v>
          </cell>
        </row>
        <row r="93">
          <cell r="I93">
            <v>522</v>
          </cell>
          <cell r="J93">
            <v>522</v>
          </cell>
        </row>
        <row r="94">
          <cell r="H94" t="str">
            <v>105315-CES. RURAL C. DE TAMAYA</v>
          </cell>
          <cell r="I94">
            <v>135</v>
          </cell>
          <cell r="J94">
            <v>135</v>
          </cell>
        </row>
        <row r="95">
          <cell r="H95" t="str">
            <v>105317-CES. JORGE JORDAN D.</v>
          </cell>
          <cell r="I95">
            <v>360</v>
          </cell>
          <cell r="J95">
            <v>360</v>
          </cell>
        </row>
        <row r="96">
          <cell r="H96" t="str">
            <v>105322-CES. MARCOS MACUADA</v>
          </cell>
          <cell r="I96">
            <v>689</v>
          </cell>
          <cell r="J96">
            <v>689</v>
          </cell>
        </row>
        <row r="97">
          <cell r="H97" t="str">
            <v>105324-CES. SOTAQUI</v>
          </cell>
          <cell r="I97">
            <v>132</v>
          </cell>
          <cell r="J97">
            <v>132</v>
          </cell>
        </row>
        <row r="98">
          <cell r="H98" t="str">
            <v>105415-P.S.R. BARRAZA</v>
          </cell>
          <cell r="I98">
            <v>21</v>
          </cell>
          <cell r="J98">
            <v>21</v>
          </cell>
        </row>
        <row r="99">
          <cell r="H99" t="str">
            <v>105416-P.S.R. CAMARICO                  </v>
          </cell>
          <cell r="I99">
            <v>48</v>
          </cell>
          <cell r="J99">
            <v>48</v>
          </cell>
        </row>
        <row r="100">
          <cell r="H100" t="str">
            <v>105417-P.S.R. ALCONES BAJOS</v>
          </cell>
          <cell r="I100">
            <v>28</v>
          </cell>
          <cell r="J100">
            <v>28</v>
          </cell>
        </row>
        <row r="101">
          <cell r="H101" t="str">
            <v>105419-P.S.R. LAS SOSSAS</v>
          </cell>
          <cell r="I101">
            <v>17</v>
          </cell>
          <cell r="J101">
            <v>17</v>
          </cell>
        </row>
        <row r="102">
          <cell r="H102" t="str">
            <v>105420-P.S.R. LIMARI</v>
          </cell>
          <cell r="I102">
            <v>69</v>
          </cell>
          <cell r="J102">
            <v>69</v>
          </cell>
        </row>
        <row r="103">
          <cell r="H103" t="str">
            <v>105422-P.S.R. HORNILLOS</v>
          </cell>
          <cell r="I103">
            <v>9</v>
          </cell>
          <cell r="J103">
            <v>9</v>
          </cell>
        </row>
        <row r="104">
          <cell r="H104" t="str">
            <v>105437-P.S.R. CHALINGA</v>
          </cell>
          <cell r="I104">
            <v>29</v>
          </cell>
          <cell r="J104">
            <v>29</v>
          </cell>
        </row>
        <row r="105">
          <cell r="H105" t="str">
            <v>105439-P.S.R. CERRO BLANCO</v>
          </cell>
          <cell r="I105">
            <v>7</v>
          </cell>
          <cell r="J105">
            <v>7</v>
          </cell>
        </row>
        <row r="106">
          <cell r="H106" t="str">
            <v>105507-P.S.R. HUAMALATA</v>
          </cell>
          <cell r="I106">
            <v>50</v>
          </cell>
          <cell r="J106">
            <v>50</v>
          </cell>
        </row>
        <row r="107">
          <cell r="H107" t="str">
            <v>105510-P.S.R. RECOLETA</v>
          </cell>
          <cell r="I107">
            <v>40</v>
          </cell>
          <cell r="J107">
            <v>40</v>
          </cell>
        </row>
        <row r="108">
          <cell r="H108" t="str">
            <v>105722-CECOF SAN JOSE DE LA DEHESA</v>
          </cell>
          <cell r="I108">
            <v>161</v>
          </cell>
          <cell r="J108">
            <v>161</v>
          </cell>
        </row>
        <row r="109">
          <cell r="H109" t="str">
            <v>105723-CECOF LIMARI</v>
          </cell>
          <cell r="I109">
            <v>164</v>
          </cell>
          <cell r="J109">
            <v>164</v>
          </cell>
        </row>
        <row r="110">
          <cell r="I110">
            <v>1959</v>
          </cell>
          <cell r="J110">
            <v>1959</v>
          </cell>
        </row>
        <row r="111">
          <cell r="H111" t="str">
            <v>105105-HOSPITAL COMBARBALA</v>
          </cell>
          <cell r="I111">
            <v>152</v>
          </cell>
          <cell r="J111">
            <v>152</v>
          </cell>
        </row>
        <row r="112">
          <cell r="H112" t="str">
            <v>105433-P.S.R. SAN LORENZO</v>
          </cell>
          <cell r="I112">
            <v>2</v>
          </cell>
          <cell r="J112">
            <v>2</v>
          </cell>
        </row>
        <row r="113">
          <cell r="H113" t="str">
            <v>105434-P.S.R. SAN MARCOS</v>
          </cell>
          <cell r="I113">
            <v>9</v>
          </cell>
          <cell r="J113">
            <v>9</v>
          </cell>
        </row>
        <row r="114">
          <cell r="H114" t="str">
            <v>105441-P.S.R. MANQUEHUA</v>
          </cell>
          <cell r="I114">
            <v>9</v>
          </cell>
          <cell r="J114">
            <v>9</v>
          </cell>
        </row>
        <row r="115">
          <cell r="H115" t="str">
            <v>105459-P.S.R. BARRANCAS                </v>
          </cell>
          <cell r="I115">
            <v>16</v>
          </cell>
          <cell r="J115">
            <v>16</v>
          </cell>
        </row>
        <row r="116">
          <cell r="H116" t="str">
            <v>105460-P.S.R. COGOTI 18</v>
          </cell>
          <cell r="I116">
            <v>23</v>
          </cell>
          <cell r="J116">
            <v>23</v>
          </cell>
        </row>
        <row r="117">
          <cell r="H117" t="str">
            <v>105461-P.S.R. EL HUACHO</v>
          </cell>
          <cell r="I117">
            <v>5</v>
          </cell>
          <cell r="J117">
            <v>5</v>
          </cell>
        </row>
        <row r="118">
          <cell r="H118" t="str">
            <v>105462-P.S.R. EL SAUCE</v>
          </cell>
          <cell r="I118">
            <v>17</v>
          </cell>
          <cell r="J118">
            <v>17</v>
          </cell>
        </row>
        <row r="119">
          <cell r="H119" t="str">
            <v>105463-P.S.R. QUILITAPIA</v>
          </cell>
          <cell r="I119">
            <v>19</v>
          </cell>
          <cell r="J119">
            <v>19</v>
          </cell>
        </row>
        <row r="120">
          <cell r="H120" t="str">
            <v>105464-P.S.R. LA LIGUA</v>
          </cell>
          <cell r="I120">
            <v>17</v>
          </cell>
          <cell r="J120">
            <v>17</v>
          </cell>
        </row>
        <row r="121">
          <cell r="H121" t="str">
            <v>105465-P.S.R. RAMADILLA</v>
          </cell>
          <cell r="I121">
            <v>7</v>
          </cell>
          <cell r="J121">
            <v>7</v>
          </cell>
        </row>
        <row r="122">
          <cell r="H122" t="str">
            <v>105466-P.S.R. VALLE HERMOSO</v>
          </cell>
          <cell r="I122">
            <v>14</v>
          </cell>
          <cell r="J122">
            <v>14</v>
          </cell>
        </row>
        <row r="123">
          <cell r="H123" t="str">
            <v>105490-P.S.R. EL DURAZNO</v>
          </cell>
          <cell r="I123">
            <v>4</v>
          </cell>
          <cell r="J123">
            <v>4</v>
          </cell>
        </row>
        <row r="124">
          <cell r="I124">
            <v>294</v>
          </cell>
          <cell r="J124">
            <v>294</v>
          </cell>
        </row>
        <row r="125">
          <cell r="H125" t="str">
            <v>105307-CES. RURAL MONTE PATRIA</v>
          </cell>
          <cell r="I125">
            <v>297</v>
          </cell>
          <cell r="J125">
            <v>297</v>
          </cell>
        </row>
        <row r="126">
          <cell r="H126" t="str">
            <v>105311-CES. RURAL CHAÑARAL ALTO</v>
          </cell>
          <cell r="I126">
            <v>80</v>
          </cell>
          <cell r="J126">
            <v>80</v>
          </cell>
        </row>
        <row r="127">
          <cell r="H127" t="str">
            <v>105312-CES. RURAL CAREN</v>
          </cell>
          <cell r="I127">
            <v>88</v>
          </cell>
          <cell r="J127">
            <v>88</v>
          </cell>
        </row>
        <row r="128">
          <cell r="H128" t="str">
            <v>105318-CES. RURAL EL PALQUI</v>
          </cell>
          <cell r="I128">
            <v>117</v>
          </cell>
          <cell r="J128">
            <v>117</v>
          </cell>
        </row>
        <row r="129">
          <cell r="H129" t="str">
            <v>105427-P.S.R. HACIENDA VALDIVIA</v>
          </cell>
          <cell r="I129">
            <v>14</v>
          </cell>
          <cell r="J129">
            <v>14</v>
          </cell>
        </row>
        <row r="130">
          <cell r="H130" t="str">
            <v>105428-P.S.R. HUATULAME</v>
          </cell>
          <cell r="I130">
            <v>2</v>
          </cell>
          <cell r="J130">
            <v>2</v>
          </cell>
        </row>
        <row r="131">
          <cell r="I131">
            <v>598</v>
          </cell>
          <cell r="J131">
            <v>598</v>
          </cell>
        </row>
        <row r="132">
          <cell r="H132" t="str">
            <v>105308-CES. RURAL PUNITAQUI</v>
          </cell>
          <cell r="I132">
            <v>245</v>
          </cell>
          <cell r="J132">
            <v>245</v>
          </cell>
        </row>
        <row r="133">
          <cell r="H133" t="str">
            <v>105440-P.S.R. DIVISADERO</v>
          </cell>
          <cell r="I133">
            <v>6</v>
          </cell>
          <cell r="J133">
            <v>6</v>
          </cell>
        </row>
        <row r="134">
          <cell r="H134" t="str">
            <v>105508-P.S.R. EL PARRAL DE QUILES  </v>
          </cell>
          <cell r="I134">
            <v>3</v>
          </cell>
          <cell r="J134">
            <v>3</v>
          </cell>
        </row>
        <row r="135">
          <cell r="I135">
            <v>254</v>
          </cell>
          <cell r="J135">
            <v>254</v>
          </cell>
        </row>
        <row r="136">
          <cell r="H136" t="str">
            <v>105310-CES. RURAL PICHASCA</v>
          </cell>
          <cell r="I136">
            <v>146</v>
          </cell>
          <cell r="J136">
            <v>146</v>
          </cell>
        </row>
        <row r="137">
          <cell r="I137">
            <v>146</v>
          </cell>
          <cell r="J137">
            <v>146</v>
          </cell>
        </row>
        <row r="138">
          <cell r="I138">
            <v>12480</v>
          </cell>
          <cell r="J138">
            <v>12480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ACT DEN1"/>
      <sheetName val="NUM2"/>
      <sheetName val="DEN2"/>
      <sheetName val="ACT DEN2"/>
      <sheetName val="NUM3"/>
      <sheetName val="NUM4"/>
      <sheetName val="DEN4"/>
      <sheetName val="NUM5"/>
      <sheetName val="NUM6"/>
      <sheetName val="DEN6"/>
      <sheetName val="NUM7"/>
      <sheetName val="ACT NUM7"/>
      <sheetName val="NUM8"/>
      <sheetName val="ACT NUM8"/>
      <sheetName val="NUM9"/>
      <sheetName val="DEN9"/>
      <sheetName val="NUM10"/>
      <sheetName val="NUM11"/>
      <sheetName val="ACT NUM11"/>
      <sheetName val="NUM12"/>
      <sheetName val="ACT NUM12"/>
      <sheetName val="NUM13"/>
    </sheetNames>
    <sheetDataSet>
      <sheetData sheetId="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376</v>
          </cell>
          <cell r="I4">
            <v>376</v>
          </cell>
        </row>
        <row r="5">
          <cell r="G5" t="str">
            <v>105300-CES. CARDENAL CARO</v>
          </cell>
          <cell r="H5">
            <v>38</v>
          </cell>
          <cell r="I5">
            <v>38</v>
          </cell>
        </row>
        <row r="6">
          <cell r="G6" t="str">
            <v>105301-CES. LAS COMPAÑIAS</v>
          </cell>
          <cell r="H6">
            <v>40</v>
          </cell>
          <cell r="I6">
            <v>40</v>
          </cell>
        </row>
        <row r="7">
          <cell r="G7" t="str">
            <v>105302-CES. PEDRO AGUIRRE C.</v>
          </cell>
          <cell r="H7">
            <v>73</v>
          </cell>
          <cell r="I7">
            <v>73</v>
          </cell>
        </row>
        <row r="8">
          <cell r="G8" t="str">
            <v>105313-CES. SCHAFFHAUSER</v>
          </cell>
          <cell r="H8">
            <v>40</v>
          </cell>
          <cell r="I8">
            <v>40</v>
          </cell>
        </row>
        <row r="9">
          <cell r="G9" t="str">
            <v>105319-CES. CARDENAL R.S.H.</v>
          </cell>
          <cell r="H9">
            <v>76</v>
          </cell>
          <cell r="I9">
            <v>76</v>
          </cell>
        </row>
        <row r="10">
          <cell r="G10" t="str">
            <v>105325-CESFAM JUAN PABLO II</v>
          </cell>
          <cell r="H10">
            <v>54</v>
          </cell>
          <cell r="I10">
            <v>54</v>
          </cell>
        </row>
        <row r="11">
          <cell r="G11" t="str">
            <v>105400-P.S.R. ALGARROBITO            </v>
          </cell>
          <cell r="H11">
            <v>19</v>
          </cell>
          <cell r="I11">
            <v>19</v>
          </cell>
        </row>
        <row r="12">
          <cell r="G12" t="str">
            <v>105401-P.S.R. LAS ROJAS</v>
          </cell>
          <cell r="H12">
            <v>5</v>
          </cell>
          <cell r="I12">
            <v>5</v>
          </cell>
        </row>
        <row r="13">
          <cell r="G13" t="str">
            <v>105402-P.S.R. EL ROMERO</v>
          </cell>
          <cell r="H13">
            <v>7</v>
          </cell>
          <cell r="I13">
            <v>7</v>
          </cell>
        </row>
        <row r="14">
          <cell r="G14" t="str">
            <v>105499-P.S.R. LAMBERT</v>
          </cell>
          <cell r="H14">
            <v>4</v>
          </cell>
          <cell r="I14">
            <v>4</v>
          </cell>
        </row>
        <row r="15">
          <cell r="G15" t="str">
            <v>105700-CECOF VILLA EL INDIO</v>
          </cell>
          <cell r="H15">
            <v>12</v>
          </cell>
          <cell r="I15">
            <v>12</v>
          </cell>
        </row>
        <row r="16">
          <cell r="G16" t="str">
            <v>105701-CECOF VILLA ALEMANIA</v>
          </cell>
          <cell r="H16">
            <v>2</v>
          </cell>
          <cell r="I16">
            <v>2</v>
          </cell>
        </row>
        <row r="17">
          <cell r="G17" t="str">
            <v>105702-CECOF VILLA LAMBERT</v>
          </cell>
          <cell r="H17">
            <v>6</v>
          </cell>
          <cell r="I17">
            <v>6</v>
          </cell>
        </row>
        <row r="18">
          <cell r="G18" t="str">
            <v>04102-COQUIMBO</v>
          </cell>
          <cell r="H18">
            <v>912</v>
          </cell>
          <cell r="I18">
            <v>912</v>
          </cell>
        </row>
        <row r="19">
          <cell r="G19" t="str">
            <v>105101-HOSPITAL COQUIMBO</v>
          </cell>
          <cell r="H19">
            <v>43</v>
          </cell>
          <cell r="I19">
            <v>43</v>
          </cell>
        </row>
        <row r="20">
          <cell r="G20" t="str">
            <v>105303-CES. SAN JUAN</v>
          </cell>
          <cell r="H20">
            <v>99</v>
          </cell>
          <cell r="I20">
            <v>99</v>
          </cell>
        </row>
        <row r="21">
          <cell r="G21" t="str">
            <v>105304-CES. SANTA CECILIA</v>
          </cell>
          <cell r="H21">
            <v>56</v>
          </cell>
          <cell r="I21">
            <v>56</v>
          </cell>
        </row>
        <row r="22">
          <cell r="G22" t="str">
            <v>105305-CES. TIERRAS BLANCAS</v>
          </cell>
          <cell r="H22">
            <v>593</v>
          </cell>
          <cell r="I22">
            <v>593</v>
          </cell>
        </row>
        <row r="23">
          <cell r="G23" t="str">
            <v>105321-CES. RURAL  TONGOY</v>
          </cell>
          <cell r="H23">
            <v>18</v>
          </cell>
          <cell r="I23">
            <v>18</v>
          </cell>
        </row>
        <row r="24">
          <cell r="G24" t="str">
            <v>105323-CES. DR. SERGIO AGUILAR</v>
          </cell>
          <cell r="H24">
            <v>52</v>
          </cell>
          <cell r="I24">
            <v>52</v>
          </cell>
        </row>
        <row r="25">
          <cell r="G25" t="str">
            <v>105404-P.S.R. EL TANGUE                         </v>
          </cell>
          <cell r="H25">
            <v>7</v>
          </cell>
          <cell r="I25">
            <v>7</v>
          </cell>
        </row>
        <row r="26">
          <cell r="G26" t="str">
            <v>105405-P.S.R. GUANAQUEROS</v>
          </cell>
          <cell r="H26">
            <v>10</v>
          </cell>
          <cell r="I26">
            <v>10</v>
          </cell>
        </row>
        <row r="27">
          <cell r="G27" t="str">
            <v>105406-P.S.R. PAN DE AZUCAR</v>
          </cell>
          <cell r="H27">
            <v>11</v>
          </cell>
          <cell r="I27">
            <v>11</v>
          </cell>
        </row>
        <row r="28">
          <cell r="G28" t="str">
            <v>105407-P.S.R. TAMBILLOS</v>
          </cell>
          <cell r="H28">
            <v>1</v>
          </cell>
          <cell r="I28">
            <v>1</v>
          </cell>
        </row>
        <row r="29">
          <cell r="G29" t="str">
            <v>105705-CECOF EL ALBA</v>
          </cell>
          <cell r="H29">
            <v>22</v>
          </cell>
          <cell r="I29">
            <v>22</v>
          </cell>
        </row>
        <row r="30">
          <cell r="G30" t="str">
            <v>04103-ANDACOLLO</v>
          </cell>
          <cell r="H30">
            <v>47</v>
          </cell>
          <cell r="I30">
            <v>47</v>
          </cell>
        </row>
        <row r="31">
          <cell r="G31" t="str">
            <v>105106-HOSPITAL ANDACOLLO</v>
          </cell>
          <cell r="H31">
            <v>47</v>
          </cell>
          <cell r="I31">
            <v>47</v>
          </cell>
        </row>
        <row r="32">
          <cell r="G32" t="str">
            <v>04104-LA HIGUERA</v>
          </cell>
          <cell r="H32">
            <v>21</v>
          </cell>
          <cell r="I32">
            <v>21</v>
          </cell>
        </row>
        <row r="33">
          <cell r="G33" t="str">
            <v>105314-CES. LA HIGUERA</v>
          </cell>
          <cell r="H33">
            <v>7</v>
          </cell>
          <cell r="I33">
            <v>7</v>
          </cell>
        </row>
        <row r="34">
          <cell r="G34" t="str">
            <v>105500-P.S.R. CALETA HORNOS        </v>
          </cell>
          <cell r="H34">
            <v>10</v>
          </cell>
          <cell r="I34">
            <v>10</v>
          </cell>
        </row>
        <row r="35">
          <cell r="G35" t="str">
            <v>105505-P.S.R. LOS CHOROS</v>
          </cell>
          <cell r="H35">
            <v>0</v>
          </cell>
          <cell r="I35">
            <v>0</v>
          </cell>
        </row>
        <row r="36">
          <cell r="G36" t="str">
            <v>105506-P.S.R. EL TRAPICHE</v>
          </cell>
          <cell r="H36">
            <v>4</v>
          </cell>
          <cell r="I36">
            <v>4</v>
          </cell>
        </row>
        <row r="37">
          <cell r="G37" t="str">
            <v>04105-PAIHUANO</v>
          </cell>
          <cell r="H37">
            <v>25</v>
          </cell>
          <cell r="I37">
            <v>25</v>
          </cell>
        </row>
        <row r="38">
          <cell r="G38" t="str">
            <v>105306-CES. PAIHUANO</v>
          </cell>
          <cell r="H38">
            <v>9</v>
          </cell>
          <cell r="I38">
            <v>9</v>
          </cell>
        </row>
        <row r="39">
          <cell r="G39" t="str">
            <v>105475-P.S.R. HORCON</v>
          </cell>
          <cell r="H39">
            <v>2</v>
          </cell>
          <cell r="I39">
            <v>2</v>
          </cell>
        </row>
        <row r="40">
          <cell r="G40" t="str">
            <v>105476-P.S.R. MONTE GRANDE</v>
          </cell>
          <cell r="H40">
            <v>6</v>
          </cell>
          <cell r="I40">
            <v>6</v>
          </cell>
        </row>
        <row r="41">
          <cell r="G41" t="str">
            <v>105477-P.S.R. PISCO ELQUI</v>
          </cell>
          <cell r="H41">
            <v>8</v>
          </cell>
          <cell r="I41">
            <v>8</v>
          </cell>
        </row>
        <row r="42">
          <cell r="G42" t="str">
            <v>04106-VICUÑA</v>
          </cell>
          <cell r="H42">
            <v>99</v>
          </cell>
          <cell r="I42">
            <v>99</v>
          </cell>
        </row>
        <row r="43">
          <cell r="G43" t="str">
            <v>105107-HOSPITAL VICUÑA</v>
          </cell>
          <cell r="H43">
            <v>42</v>
          </cell>
          <cell r="I43">
            <v>42</v>
          </cell>
        </row>
        <row r="44">
          <cell r="G44" t="str">
            <v>105467-P.S.R. DIAGUITAS</v>
          </cell>
          <cell r="H44">
            <v>9</v>
          </cell>
          <cell r="I44">
            <v>9</v>
          </cell>
        </row>
        <row r="45">
          <cell r="G45" t="str">
            <v>105468-P.S.R. EL MOLLE</v>
          </cell>
          <cell r="H45">
            <v>4</v>
          </cell>
          <cell r="I45">
            <v>4</v>
          </cell>
        </row>
        <row r="46">
          <cell r="G46" t="str">
            <v>105469-P.S.R. EL TAMBO</v>
          </cell>
          <cell r="H46">
            <v>2</v>
          </cell>
          <cell r="I46">
            <v>2</v>
          </cell>
        </row>
        <row r="47">
          <cell r="G47" t="str">
            <v>105470-P.S.R. HUANTA</v>
          </cell>
          <cell r="H47">
            <v>0</v>
          </cell>
          <cell r="I47">
            <v>0</v>
          </cell>
        </row>
        <row r="48">
          <cell r="G48" t="str">
            <v>105471-P.S.R. PERALILLO</v>
          </cell>
          <cell r="H48">
            <v>6</v>
          </cell>
          <cell r="I48">
            <v>6</v>
          </cell>
        </row>
        <row r="49">
          <cell r="G49" t="str">
            <v>105472-P.S.R. RIVADAVIA</v>
          </cell>
          <cell r="H49">
            <v>13</v>
          </cell>
          <cell r="I49">
            <v>13</v>
          </cell>
        </row>
        <row r="50">
          <cell r="G50" t="str">
            <v>105473-P.S.R. TALCUNA</v>
          </cell>
          <cell r="H50">
            <v>7</v>
          </cell>
          <cell r="I50">
            <v>7</v>
          </cell>
        </row>
        <row r="51">
          <cell r="G51" t="str">
            <v>105474-P.S.R. CHAPILCA</v>
          </cell>
          <cell r="H51">
            <v>1</v>
          </cell>
          <cell r="I51">
            <v>1</v>
          </cell>
        </row>
        <row r="52">
          <cell r="G52" t="str">
            <v>105502-P.S.R. CALINGASTA</v>
          </cell>
          <cell r="H52">
            <v>10</v>
          </cell>
          <cell r="I52">
            <v>10</v>
          </cell>
        </row>
        <row r="53">
          <cell r="G53" t="str">
            <v>105509-P.S.R. GUALLIGUAICA</v>
          </cell>
          <cell r="H53">
            <v>5</v>
          </cell>
          <cell r="I53">
            <v>5</v>
          </cell>
        </row>
        <row r="54">
          <cell r="G54" t="str">
            <v>04201-ILLAPEL</v>
          </cell>
          <cell r="H54">
            <v>86</v>
          </cell>
          <cell r="I54">
            <v>86</v>
          </cell>
        </row>
        <row r="55">
          <cell r="G55" t="str">
            <v>105103-HOSPITAL ILLAPEL</v>
          </cell>
          <cell r="H55">
            <v>20</v>
          </cell>
          <cell r="I55">
            <v>20</v>
          </cell>
        </row>
        <row r="56">
          <cell r="G56" t="str">
            <v>105326-CESFAM SAN RAFAEL</v>
          </cell>
          <cell r="H56">
            <v>31</v>
          </cell>
          <cell r="I56">
            <v>31</v>
          </cell>
        </row>
        <row r="57">
          <cell r="G57" t="str">
            <v>105443-P.S.R. CARCAMO                   </v>
          </cell>
          <cell r="H57">
            <v>7</v>
          </cell>
          <cell r="I57">
            <v>7</v>
          </cell>
        </row>
        <row r="58">
          <cell r="G58" t="str">
            <v>105444-P.S.R. HUINTIL</v>
          </cell>
          <cell r="H58">
            <v>2</v>
          </cell>
          <cell r="I58">
            <v>2</v>
          </cell>
        </row>
        <row r="59">
          <cell r="G59" t="str">
            <v>105445-P.S.R. LIMAHUIDA</v>
          </cell>
          <cell r="H59">
            <v>2</v>
          </cell>
          <cell r="I59">
            <v>2</v>
          </cell>
        </row>
        <row r="60">
          <cell r="G60" t="str">
            <v>105446-P.S.R. MATANCILLA</v>
          </cell>
          <cell r="H60">
            <v>0</v>
          </cell>
          <cell r="I60">
            <v>0</v>
          </cell>
        </row>
        <row r="61">
          <cell r="G61" t="str">
            <v>105447-P.S.R. PERALILLO</v>
          </cell>
          <cell r="H61">
            <v>1</v>
          </cell>
          <cell r="I61">
            <v>1</v>
          </cell>
        </row>
        <row r="62">
          <cell r="G62" t="str">
            <v>105448-P.S.R. SANTA VIRGINIA</v>
          </cell>
          <cell r="H62">
            <v>2</v>
          </cell>
          <cell r="I62">
            <v>2</v>
          </cell>
        </row>
        <row r="63">
          <cell r="G63" t="str">
            <v>105449-P.S.R. TUNGA NORTE</v>
          </cell>
          <cell r="H63">
            <v>1</v>
          </cell>
          <cell r="I63">
            <v>1</v>
          </cell>
        </row>
        <row r="64">
          <cell r="G64" t="str">
            <v>105485-P.S.R. PLAN DE HORNOS</v>
          </cell>
          <cell r="H64">
            <v>8</v>
          </cell>
          <cell r="I64">
            <v>8</v>
          </cell>
        </row>
        <row r="65">
          <cell r="G65" t="str">
            <v>105486-P.S.R. TUNGA SUR</v>
          </cell>
          <cell r="H65">
            <v>0</v>
          </cell>
          <cell r="I65">
            <v>0</v>
          </cell>
        </row>
        <row r="66">
          <cell r="G66" t="str">
            <v>105487-P.S.R. CAÑAS UNO</v>
          </cell>
          <cell r="H66">
            <v>10</v>
          </cell>
          <cell r="I66">
            <v>10</v>
          </cell>
        </row>
        <row r="67">
          <cell r="G67" t="str">
            <v>105496-P.S.R. PINTACURA SUR</v>
          </cell>
          <cell r="H67">
            <v>0</v>
          </cell>
          <cell r="I67">
            <v>0</v>
          </cell>
        </row>
        <row r="68">
          <cell r="G68" t="str">
            <v>105504-P.S.R. SOCAVON</v>
          </cell>
          <cell r="H68">
            <v>2</v>
          </cell>
          <cell r="I68">
            <v>2</v>
          </cell>
        </row>
        <row r="69">
          <cell r="G69" t="str">
            <v>04202-CANELA</v>
          </cell>
          <cell r="H69">
            <v>47</v>
          </cell>
          <cell r="I69">
            <v>47</v>
          </cell>
        </row>
        <row r="70">
          <cell r="G70" t="str">
            <v>105309-CES. RURAL CANELA</v>
          </cell>
          <cell r="H70">
            <v>29</v>
          </cell>
          <cell r="I70">
            <v>29</v>
          </cell>
        </row>
        <row r="71">
          <cell r="G71" t="str">
            <v>105450-P.S.R. MINCHA NORTE            </v>
          </cell>
          <cell r="H71">
            <v>7</v>
          </cell>
          <cell r="I71">
            <v>7</v>
          </cell>
        </row>
        <row r="72">
          <cell r="G72" t="str">
            <v>105451-P.S.R. AGUA FRIA</v>
          </cell>
          <cell r="H72">
            <v>0</v>
          </cell>
          <cell r="I72">
            <v>0</v>
          </cell>
        </row>
        <row r="73">
          <cell r="G73" t="str">
            <v>105482-P.S.R. CANELA ALTA</v>
          </cell>
          <cell r="H73">
            <v>4</v>
          </cell>
          <cell r="I73">
            <v>4</v>
          </cell>
        </row>
        <row r="74">
          <cell r="G74" t="str">
            <v>105483-P.S.R. LOS RULOS</v>
          </cell>
          <cell r="H74">
            <v>2</v>
          </cell>
          <cell r="I74">
            <v>2</v>
          </cell>
        </row>
        <row r="75">
          <cell r="G75" t="str">
            <v>105484-P.S.R. HUENTELAUQUEN</v>
          </cell>
          <cell r="H75">
            <v>2</v>
          </cell>
          <cell r="I75">
            <v>2</v>
          </cell>
        </row>
        <row r="76">
          <cell r="G76" t="str">
            <v>105488-P.S.R. ESPIRITU SANTO</v>
          </cell>
          <cell r="H76">
            <v>1</v>
          </cell>
          <cell r="I76">
            <v>1</v>
          </cell>
        </row>
        <row r="77">
          <cell r="G77" t="str">
            <v>105493-P.S.R. MINCHA SUR</v>
          </cell>
          <cell r="H77">
            <v>1</v>
          </cell>
          <cell r="I77">
            <v>1</v>
          </cell>
        </row>
        <row r="78">
          <cell r="G78" t="str">
            <v>105497-P.S.R. JABONERIA</v>
          </cell>
          <cell r="H78">
            <v>1</v>
          </cell>
          <cell r="I78">
            <v>1</v>
          </cell>
        </row>
        <row r="79">
          <cell r="G79" t="str">
            <v>105498-P.S.R. QUEBRADA DE LINARES</v>
          </cell>
          <cell r="H79">
            <v>0</v>
          </cell>
          <cell r="I79">
            <v>0</v>
          </cell>
        </row>
        <row r="80">
          <cell r="G80" t="str">
            <v>04203-LOS VILOS</v>
          </cell>
          <cell r="H80">
            <v>58</v>
          </cell>
          <cell r="I80">
            <v>58</v>
          </cell>
        </row>
        <row r="81">
          <cell r="G81" t="str">
            <v>105108-HOSPITAL LOS VILOS</v>
          </cell>
          <cell r="H81">
            <v>41</v>
          </cell>
          <cell r="I81">
            <v>41</v>
          </cell>
        </row>
        <row r="82">
          <cell r="G82" t="str">
            <v>105478-P.S.R. CAIMANES                   </v>
          </cell>
          <cell r="H82">
            <v>9</v>
          </cell>
          <cell r="I82">
            <v>9</v>
          </cell>
        </row>
        <row r="83">
          <cell r="G83" t="str">
            <v>105479-P.S.R. GUANGUALI</v>
          </cell>
          <cell r="H83">
            <v>1</v>
          </cell>
          <cell r="I83">
            <v>1</v>
          </cell>
        </row>
        <row r="84">
          <cell r="G84" t="str">
            <v>105480-P.S.R. QUILIMARI</v>
          </cell>
          <cell r="H84">
            <v>4</v>
          </cell>
          <cell r="I84">
            <v>4</v>
          </cell>
        </row>
        <row r="85">
          <cell r="G85" t="str">
            <v>105481-P.S.R. TILAMA</v>
          </cell>
          <cell r="H85">
            <v>3</v>
          </cell>
          <cell r="I85">
            <v>3</v>
          </cell>
        </row>
        <row r="86">
          <cell r="G86" t="str">
            <v>105511-P.S.R. LOS CONDORES</v>
          </cell>
          <cell r="H86">
            <v>0</v>
          </cell>
          <cell r="I86">
            <v>0</v>
          </cell>
        </row>
        <row r="87">
          <cell r="G87" t="str">
            <v>04204-SALAMANCA</v>
          </cell>
          <cell r="H87">
            <v>117</v>
          </cell>
          <cell r="I87">
            <v>117</v>
          </cell>
        </row>
        <row r="88">
          <cell r="G88" t="str">
            <v>105104-HOSPITAL SALAMANCA</v>
          </cell>
          <cell r="H88">
            <v>66</v>
          </cell>
          <cell r="I88">
            <v>66</v>
          </cell>
        </row>
        <row r="89">
          <cell r="G89" t="str">
            <v>105452-P.S.R. CUNCUMEN                 </v>
          </cell>
          <cell r="H89">
            <v>23</v>
          </cell>
          <cell r="I89">
            <v>23</v>
          </cell>
        </row>
        <row r="90">
          <cell r="G90" t="str">
            <v>105453-P.S.R. TRANQUILLA</v>
          </cell>
          <cell r="H90">
            <v>6</v>
          </cell>
          <cell r="I90">
            <v>6</v>
          </cell>
        </row>
        <row r="91">
          <cell r="G91" t="str">
            <v>105454-P.S.R. CUNLAGUA</v>
          </cell>
          <cell r="H91">
            <v>1</v>
          </cell>
          <cell r="I91">
            <v>1</v>
          </cell>
        </row>
        <row r="92">
          <cell r="G92" t="str">
            <v>105455-P.S.R. CHILLEPIN</v>
          </cell>
          <cell r="H92">
            <v>3</v>
          </cell>
          <cell r="I92">
            <v>3</v>
          </cell>
        </row>
        <row r="93">
          <cell r="G93" t="str">
            <v>105456-P.S.R. LLIMPO</v>
          </cell>
          <cell r="H93">
            <v>5</v>
          </cell>
          <cell r="I93">
            <v>5</v>
          </cell>
        </row>
        <row r="94">
          <cell r="G94" t="str">
            <v>105457-P.S.R. SAN AGUSTIN</v>
          </cell>
          <cell r="H94">
            <v>0</v>
          </cell>
          <cell r="I94">
            <v>0</v>
          </cell>
        </row>
        <row r="95">
          <cell r="G95" t="str">
            <v>105458-P.S.R. TAHUINCO</v>
          </cell>
          <cell r="H95">
            <v>2</v>
          </cell>
          <cell r="I95">
            <v>2</v>
          </cell>
        </row>
        <row r="96">
          <cell r="G96" t="str">
            <v>105491-P.S.R. QUELEN BAJO</v>
          </cell>
          <cell r="H96">
            <v>4</v>
          </cell>
          <cell r="I96">
            <v>4</v>
          </cell>
        </row>
        <row r="97">
          <cell r="G97" t="str">
            <v>105492-P.S.R. CAMISA</v>
          </cell>
          <cell r="H97">
            <v>3</v>
          </cell>
          <cell r="I97">
            <v>3</v>
          </cell>
        </row>
        <row r="98">
          <cell r="G98" t="str">
            <v>105501-P.S.R. ARBOLEDA GRANDE</v>
          </cell>
          <cell r="H98">
            <v>4</v>
          </cell>
          <cell r="I98">
            <v>4</v>
          </cell>
        </row>
        <row r="99">
          <cell r="G99" t="str">
            <v>04301-OVALLE</v>
          </cell>
          <cell r="H99">
            <v>332</v>
          </cell>
          <cell r="I99">
            <v>332</v>
          </cell>
        </row>
        <row r="100">
          <cell r="G100" t="str">
            <v>105315-CES. RURAL C. DE TAMAYA</v>
          </cell>
          <cell r="H100">
            <v>40</v>
          </cell>
          <cell r="I100">
            <v>40</v>
          </cell>
        </row>
        <row r="101">
          <cell r="G101" t="str">
            <v>105317-CES. JORGE JORDAN D.</v>
          </cell>
          <cell r="H101">
            <v>59</v>
          </cell>
          <cell r="I101">
            <v>59</v>
          </cell>
        </row>
        <row r="102">
          <cell r="G102" t="str">
            <v>105322-CES. MARCOS MACUADA</v>
          </cell>
          <cell r="H102">
            <v>103</v>
          </cell>
          <cell r="I102">
            <v>103</v>
          </cell>
        </row>
        <row r="103">
          <cell r="G103" t="str">
            <v>105324-CES. SOTAQUI</v>
          </cell>
          <cell r="H103">
            <v>25</v>
          </cell>
          <cell r="I103">
            <v>25</v>
          </cell>
        </row>
        <row r="104">
          <cell r="G104" t="str">
            <v>105415-P.S.R. BARRAZA</v>
          </cell>
          <cell r="H104">
            <v>4</v>
          </cell>
          <cell r="I104">
            <v>4</v>
          </cell>
        </row>
        <row r="105">
          <cell r="G105" t="str">
            <v>105416-P.S.R. CAMARICO                  </v>
          </cell>
          <cell r="H105">
            <v>14</v>
          </cell>
          <cell r="I105">
            <v>14</v>
          </cell>
        </row>
        <row r="106">
          <cell r="G106" t="str">
            <v>105417-P.S.R. ALCONES BAJOS</v>
          </cell>
          <cell r="H106">
            <v>4</v>
          </cell>
          <cell r="I106">
            <v>4</v>
          </cell>
        </row>
        <row r="107">
          <cell r="G107" t="str">
            <v>105419-P.S.R. LAS SOSSAS</v>
          </cell>
          <cell r="H107">
            <v>2</v>
          </cell>
          <cell r="I107">
            <v>2</v>
          </cell>
        </row>
        <row r="108">
          <cell r="G108" t="str">
            <v>105420-P.S.R. LIMARI</v>
          </cell>
          <cell r="H108">
            <v>8</v>
          </cell>
          <cell r="I108">
            <v>8</v>
          </cell>
        </row>
        <row r="109">
          <cell r="G109" t="str">
            <v>105422-P.S.R. HORNILLOS</v>
          </cell>
          <cell r="H109">
            <v>7</v>
          </cell>
          <cell r="I109">
            <v>7</v>
          </cell>
        </row>
        <row r="110">
          <cell r="G110" t="str">
            <v>105437-P.S.R. CHALINGA</v>
          </cell>
          <cell r="H110">
            <v>8</v>
          </cell>
          <cell r="I110">
            <v>8</v>
          </cell>
        </row>
        <row r="111">
          <cell r="G111" t="str">
            <v>105439-P.S.R. CERRO BLANCO</v>
          </cell>
          <cell r="H111">
            <v>2</v>
          </cell>
          <cell r="I111">
            <v>2</v>
          </cell>
        </row>
        <row r="112">
          <cell r="G112" t="str">
            <v>105507-P.S.R. HUAMALATA</v>
          </cell>
          <cell r="H112">
            <v>6</v>
          </cell>
          <cell r="I112">
            <v>6</v>
          </cell>
        </row>
        <row r="113">
          <cell r="G113" t="str">
            <v>105510-P.S.R. RECOLETA</v>
          </cell>
          <cell r="H113">
            <v>13</v>
          </cell>
          <cell r="I113">
            <v>13</v>
          </cell>
        </row>
        <row r="114">
          <cell r="G114" t="str">
            <v>105722-CECOF SAN JOSE DE LA DEHESA</v>
          </cell>
          <cell r="H114">
            <v>21</v>
          </cell>
          <cell r="I114">
            <v>21</v>
          </cell>
        </row>
        <row r="115">
          <cell r="G115" t="str">
            <v>105723-CECOF LIMARI</v>
          </cell>
          <cell r="H115">
            <v>16</v>
          </cell>
          <cell r="I115">
            <v>16</v>
          </cell>
        </row>
        <row r="116">
          <cell r="G116" t="str">
            <v>04302-COMBARBALÁ</v>
          </cell>
          <cell r="H116">
            <v>64</v>
          </cell>
          <cell r="I116">
            <v>64</v>
          </cell>
        </row>
        <row r="117">
          <cell r="G117" t="str">
            <v>105105-HOSPITAL COMBARBALA</v>
          </cell>
          <cell r="H117">
            <v>39</v>
          </cell>
          <cell r="I117">
            <v>39</v>
          </cell>
        </row>
        <row r="118">
          <cell r="G118" t="str">
            <v>105433-P.S.R. SAN LORENZO</v>
          </cell>
          <cell r="H118">
            <v>2</v>
          </cell>
          <cell r="I118">
            <v>2</v>
          </cell>
        </row>
        <row r="119">
          <cell r="G119" t="str">
            <v>105434-P.S.R. SAN MARCOS</v>
          </cell>
          <cell r="H119">
            <v>4</v>
          </cell>
          <cell r="I119">
            <v>4</v>
          </cell>
        </row>
        <row r="120">
          <cell r="G120" t="str">
            <v>105441-P.S.R. MANQUEHUA</v>
          </cell>
          <cell r="H120">
            <v>1</v>
          </cell>
          <cell r="I120">
            <v>1</v>
          </cell>
        </row>
        <row r="121">
          <cell r="G121" t="str">
            <v>105459-P.S.R. BARRANCAS                </v>
          </cell>
          <cell r="H121">
            <v>0</v>
          </cell>
          <cell r="I121">
            <v>0</v>
          </cell>
        </row>
        <row r="122">
          <cell r="G122" t="str">
            <v>105460-P.S.R. COGOTI 18</v>
          </cell>
          <cell r="H122">
            <v>1</v>
          </cell>
          <cell r="I122">
            <v>1</v>
          </cell>
        </row>
        <row r="123">
          <cell r="G123" t="str">
            <v>105461-P.S.R. EL HUACHO</v>
          </cell>
          <cell r="H123">
            <v>2</v>
          </cell>
          <cell r="I123">
            <v>2</v>
          </cell>
        </row>
        <row r="124">
          <cell r="G124" t="str">
            <v>105462-P.S.R. EL SAUCE</v>
          </cell>
          <cell r="H124">
            <v>5</v>
          </cell>
          <cell r="I124">
            <v>5</v>
          </cell>
        </row>
        <row r="125">
          <cell r="G125" t="str">
            <v>105463-P.S.R. QUILITAPIA</v>
          </cell>
          <cell r="H125">
            <v>4</v>
          </cell>
          <cell r="I125">
            <v>4</v>
          </cell>
        </row>
        <row r="126">
          <cell r="G126" t="str">
            <v>105464-P.S.R. LA LIGUA</v>
          </cell>
          <cell r="H126">
            <v>2</v>
          </cell>
          <cell r="I126">
            <v>2</v>
          </cell>
        </row>
        <row r="127">
          <cell r="G127" t="str">
            <v>105465-P.S.R. RAMADILLA</v>
          </cell>
          <cell r="H127">
            <v>1</v>
          </cell>
          <cell r="I127">
            <v>1</v>
          </cell>
        </row>
        <row r="128">
          <cell r="G128" t="str">
            <v>105466-P.S.R. VALLE HERMOSO</v>
          </cell>
          <cell r="H128">
            <v>0</v>
          </cell>
          <cell r="I128">
            <v>0</v>
          </cell>
        </row>
        <row r="129">
          <cell r="G129" t="str">
            <v>105490-P.S.R. EL DURAZNO</v>
          </cell>
          <cell r="H129">
            <v>3</v>
          </cell>
          <cell r="I129">
            <v>3</v>
          </cell>
        </row>
        <row r="130">
          <cell r="G130" t="str">
            <v>04303-MONTE PATRIA</v>
          </cell>
          <cell r="H130">
            <v>129</v>
          </cell>
          <cell r="I130">
            <v>129</v>
          </cell>
        </row>
        <row r="131">
          <cell r="G131" t="str">
            <v>105307-CES. RURAL MONTE PATRIA</v>
          </cell>
          <cell r="H131">
            <v>35</v>
          </cell>
          <cell r="I131">
            <v>35</v>
          </cell>
        </row>
        <row r="132">
          <cell r="G132" t="str">
            <v>105311-CES. RURAL CHAÑARAL ALTO</v>
          </cell>
          <cell r="H132">
            <v>32</v>
          </cell>
          <cell r="I132">
            <v>32</v>
          </cell>
        </row>
        <row r="133">
          <cell r="G133" t="str">
            <v>105312-CES. RURAL CAREN</v>
          </cell>
          <cell r="H133">
            <v>13</v>
          </cell>
          <cell r="I133">
            <v>13</v>
          </cell>
        </row>
        <row r="134">
          <cell r="G134" t="str">
            <v>105318-CES. RURAL EL PALQUI</v>
          </cell>
          <cell r="H134">
            <v>26</v>
          </cell>
          <cell r="I134">
            <v>26</v>
          </cell>
        </row>
        <row r="135">
          <cell r="G135" t="str">
            <v>105425-P.S.R. CHILECITO</v>
          </cell>
          <cell r="H135">
            <v>3</v>
          </cell>
          <cell r="I135">
            <v>3</v>
          </cell>
        </row>
        <row r="136">
          <cell r="G136" t="str">
            <v>105427-P.S.R. HACIENDA VALDIVIA</v>
          </cell>
          <cell r="H136">
            <v>4</v>
          </cell>
          <cell r="I136">
            <v>4</v>
          </cell>
        </row>
        <row r="137">
          <cell r="G137" t="str">
            <v>105428-P.S.R. HUATULAME</v>
          </cell>
          <cell r="H137">
            <v>1</v>
          </cell>
          <cell r="I137">
            <v>1</v>
          </cell>
        </row>
        <row r="138">
          <cell r="G138" t="str">
            <v>105430-P.S.R. MIALQUI</v>
          </cell>
          <cell r="H138">
            <v>1</v>
          </cell>
          <cell r="I138">
            <v>1</v>
          </cell>
        </row>
        <row r="139">
          <cell r="G139" t="str">
            <v>105431-P.S.R. PEDREGAL</v>
          </cell>
          <cell r="H139">
            <v>6</v>
          </cell>
          <cell r="I139">
            <v>6</v>
          </cell>
        </row>
        <row r="140">
          <cell r="G140" t="str">
            <v>105432-P.S.R. RAPEL</v>
          </cell>
          <cell r="H140">
            <v>2</v>
          </cell>
          <cell r="I140">
            <v>2</v>
          </cell>
        </row>
        <row r="141">
          <cell r="G141" t="str">
            <v>105435-P.S.R. TULAHUEN</v>
          </cell>
          <cell r="H141">
            <v>3</v>
          </cell>
          <cell r="I141">
            <v>3</v>
          </cell>
        </row>
        <row r="142">
          <cell r="G142" t="str">
            <v>105436-P.S.R. EL MAITEN</v>
          </cell>
          <cell r="H142">
            <v>3</v>
          </cell>
          <cell r="I142">
            <v>3</v>
          </cell>
        </row>
        <row r="143">
          <cell r="G143" t="str">
            <v>105489-P.S.R. RAMADAS DE TULAHUEN</v>
          </cell>
          <cell r="H143">
            <v>0</v>
          </cell>
          <cell r="I143">
            <v>0</v>
          </cell>
        </row>
        <row r="144">
          <cell r="G144" t="str">
            <v>04304-PUNITAQUI</v>
          </cell>
          <cell r="H144">
            <v>71</v>
          </cell>
          <cell r="I144">
            <v>71</v>
          </cell>
        </row>
        <row r="145">
          <cell r="G145" t="str">
            <v>105308-CES. RURAL PUNITAQUI</v>
          </cell>
          <cell r="H145">
            <v>64</v>
          </cell>
          <cell r="I145">
            <v>64</v>
          </cell>
        </row>
        <row r="146">
          <cell r="G146" t="str">
            <v>105440-P.S.R. DIVISADERO</v>
          </cell>
          <cell r="H146">
            <v>0</v>
          </cell>
          <cell r="I146">
            <v>0</v>
          </cell>
        </row>
        <row r="147">
          <cell r="G147" t="str">
            <v>105442-P.S.R. SAN PEDRO DE QUILES</v>
          </cell>
          <cell r="H147">
            <v>1</v>
          </cell>
          <cell r="I147">
            <v>1</v>
          </cell>
        </row>
        <row r="148">
          <cell r="G148" t="str">
            <v>105508-P.S.R. EL PARRAL DE QUILES  </v>
          </cell>
          <cell r="H148">
            <v>6</v>
          </cell>
          <cell r="I148">
            <v>6</v>
          </cell>
        </row>
        <row r="149">
          <cell r="G149" t="str">
            <v>04305-RIO HURATDO</v>
          </cell>
          <cell r="H149">
            <v>21</v>
          </cell>
          <cell r="I149">
            <v>21</v>
          </cell>
        </row>
        <row r="150">
          <cell r="G150" t="str">
            <v>105310-CES. RURAL PICHASCA</v>
          </cell>
          <cell r="H150">
            <v>9</v>
          </cell>
          <cell r="I150">
            <v>9</v>
          </cell>
        </row>
        <row r="151">
          <cell r="G151" t="str">
            <v>105409-P.S.R. EL CHAÑAR</v>
          </cell>
          <cell r="H151">
            <v>0</v>
          </cell>
          <cell r="I151">
            <v>0</v>
          </cell>
        </row>
        <row r="152">
          <cell r="G152" t="str">
            <v>105410-P.S.R. HURTADO</v>
          </cell>
          <cell r="H152">
            <v>1</v>
          </cell>
          <cell r="I152">
            <v>1</v>
          </cell>
        </row>
        <row r="153">
          <cell r="G153" t="str">
            <v>105411-P.S.R. LAS BREAS</v>
          </cell>
          <cell r="H153">
            <v>1</v>
          </cell>
          <cell r="I153">
            <v>1</v>
          </cell>
        </row>
        <row r="154">
          <cell r="G154" t="str">
            <v>105413-P.S.R. SAMO ALTO</v>
          </cell>
          <cell r="H154">
            <v>4</v>
          </cell>
          <cell r="I154">
            <v>4</v>
          </cell>
        </row>
        <row r="155">
          <cell r="G155" t="str">
            <v>105414-P.S.R. SERON</v>
          </cell>
          <cell r="H155">
            <v>4</v>
          </cell>
          <cell r="I155">
            <v>4</v>
          </cell>
        </row>
        <row r="156">
          <cell r="G156" t="str">
            <v>105503-P.S.R. TABAQUEROS</v>
          </cell>
          <cell r="H156">
            <v>2</v>
          </cell>
          <cell r="I156">
            <v>2</v>
          </cell>
        </row>
        <row r="157">
          <cell r="G157" t="str">
            <v>Total general</v>
          </cell>
          <cell r="H157">
            <v>2405</v>
          </cell>
          <cell r="I157">
            <v>2405</v>
          </cell>
        </row>
      </sheetData>
      <sheetData sheetId="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5662</v>
          </cell>
          <cell r="I4">
            <v>5662</v>
          </cell>
        </row>
        <row r="5">
          <cell r="G5" t="str">
            <v>105300-CES. CARDENAL CARO</v>
          </cell>
          <cell r="H5">
            <v>859</v>
          </cell>
          <cell r="I5">
            <v>859</v>
          </cell>
        </row>
        <row r="6">
          <cell r="G6" t="str">
            <v>105301-CES. LAS COMPAÑIAS</v>
          </cell>
          <cell r="H6">
            <v>724</v>
          </cell>
          <cell r="I6">
            <v>724</v>
          </cell>
        </row>
        <row r="7">
          <cell r="G7" t="str">
            <v>105302-CES. PEDRO AGUIRRE C.</v>
          </cell>
          <cell r="H7">
            <v>1008</v>
          </cell>
          <cell r="I7">
            <v>1008</v>
          </cell>
        </row>
        <row r="8">
          <cell r="G8" t="str">
            <v>105313-CES. SCHAFFHAUSER</v>
          </cell>
          <cell r="H8">
            <v>820</v>
          </cell>
          <cell r="I8">
            <v>820</v>
          </cell>
        </row>
        <row r="9">
          <cell r="G9" t="str">
            <v>105319-CES. CARDENAL R.S.H.</v>
          </cell>
          <cell r="H9">
            <v>870</v>
          </cell>
          <cell r="I9">
            <v>870</v>
          </cell>
        </row>
        <row r="10">
          <cell r="G10" t="str">
            <v>105325-CESFAM JUAN PABLO II</v>
          </cell>
          <cell r="H10">
            <v>708</v>
          </cell>
          <cell r="I10">
            <v>708</v>
          </cell>
        </row>
        <row r="11">
          <cell r="G11" t="str">
            <v>105400-P.S.R. ALGARROBITO            </v>
          </cell>
          <cell r="H11">
            <v>246</v>
          </cell>
          <cell r="I11">
            <v>246</v>
          </cell>
        </row>
        <row r="12">
          <cell r="G12" t="str">
            <v>105401-P.S.R. LAS ROJAS</v>
          </cell>
          <cell r="H12">
            <v>21</v>
          </cell>
          <cell r="I12">
            <v>21</v>
          </cell>
        </row>
        <row r="13">
          <cell r="G13" t="str">
            <v>105402-P.S.R. EL ROMERO</v>
          </cell>
          <cell r="H13">
            <v>28</v>
          </cell>
          <cell r="I13">
            <v>28</v>
          </cell>
        </row>
        <row r="14">
          <cell r="G14" t="str">
            <v>105499-P.S.R. LAMBERT</v>
          </cell>
          <cell r="H14">
            <v>29</v>
          </cell>
          <cell r="I14">
            <v>29</v>
          </cell>
        </row>
        <row r="15">
          <cell r="G15" t="str">
            <v>105700-CECOF VILLA EL INDIO</v>
          </cell>
          <cell r="H15">
            <v>137</v>
          </cell>
          <cell r="I15">
            <v>137</v>
          </cell>
        </row>
        <row r="16">
          <cell r="G16" t="str">
            <v>105701-CECOF VILLA ALEMANIA</v>
          </cell>
          <cell r="H16">
            <v>96</v>
          </cell>
          <cell r="I16">
            <v>96</v>
          </cell>
        </row>
        <row r="17">
          <cell r="G17" t="str">
            <v>105702-CECOF VILLA LAMBERT</v>
          </cell>
          <cell r="H17">
            <v>116</v>
          </cell>
          <cell r="I17">
            <v>116</v>
          </cell>
        </row>
        <row r="18">
          <cell r="G18" t="str">
            <v>04102-COQUIMBO</v>
          </cell>
          <cell r="H18">
            <v>7683</v>
          </cell>
          <cell r="I18">
            <v>7683</v>
          </cell>
        </row>
        <row r="19">
          <cell r="G19" t="str">
            <v>105101-HOSPITAL COQUIMBO</v>
          </cell>
          <cell r="H19">
            <v>34</v>
          </cell>
          <cell r="I19">
            <v>34</v>
          </cell>
        </row>
        <row r="20">
          <cell r="G20" t="str">
            <v>105303-CES. SAN JUAN</v>
          </cell>
          <cell r="H20">
            <v>1178</v>
          </cell>
          <cell r="I20">
            <v>1178</v>
          </cell>
        </row>
        <row r="21">
          <cell r="G21" t="str">
            <v>105304-CES. SANTA CECILIA</v>
          </cell>
          <cell r="H21">
            <v>963</v>
          </cell>
          <cell r="I21">
            <v>963</v>
          </cell>
        </row>
        <row r="22">
          <cell r="G22" t="str">
            <v>105305-CES. TIERRAS BLANCAS</v>
          </cell>
          <cell r="H22">
            <v>3234</v>
          </cell>
          <cell r="I22">
            <v>3234</v>
          </cell>
        </row>
        <row r="23">
          <cell r="G23" t="str">
            <v>105321-CES. RURAL  TONGOY</v>
          </cell>
          <cell r="H23">
            <v>275</v>
          </cell>
          <cell r="I23">
            <v>275</v>
          </cell>
        </row>
        <row r="24">
          <cell r="G24" t="str">
            <v>105323-CES. DR. SERGIO AGUILAR</v>
          </cell>
          <cell r="H24">
            <v>1467</v>
          </cell>
          <cell r="I24">
            <v>1467</v>
          </cell>
        </row>
        <row r="25">
          <cell r="G25" t="str">
            <v>105404-P.S.R. EL TANGUE                         </v>
          </cell>
          <cell r="H25">
            <v>80</v>
          </cell>
          <cell r="I25">
            <v>80</v>
          </cell>
        </row>
        <row r="26">
          <cell r="G26" t="str">
            <v>105405-P.S.R. GUANAQUEROS</v>
          </cell>
          <cell r="H26">
            <v>82</v>
          </cell>
          <cell r="I26">
            <v>82</v>
          </cell>
        </row>
        <row r="27">
          <cell r="G27" t="str">
            <v>105406-P.S.R. PAN DE AZUCAR</v>
          </cell>
          <cell r="H27">
            <v>242</v>
          </cell>
          <cell r="I27">
            <v>242</v>
          </cell>
        </row>
        <row r="28">
          <cell r="G28" t="str">
            <v>105407-P.S.R. TAMBILLOS</v>
          </cell>
          <cell r="H28">
            <v>25</v>
          </cell>
          <cell r="I28">
            <v>25</v>
          </cell>
        </row>
        <row r="29">
          <cell r="G29" t="str">
            <v>105705-CECOF EL ALBA</v>
          </cell>
          <cell r="H29">
            <v>103</v>
          </cell>
          <cell r="I29">
            <v>103</v>
          </cell>
        </row>
        <row r="30">
          <cell r="G30" t="str">
            <v>04103-ANDACOLLO</v>
          </cell>
          <cell r="H30">
            <v>375</v>
          </cell>
          <cell r="I30">
            <v>375</v>
          </cell>
        </row>
        <row r="31">
          <cell r="G31" t="str">
            <v>105106-HOSPITAL ANDACOLLO</v>
          </cell>
          <cell r="H31">
            <v>375</v>
          </cell>
          <cell r="I31">
            <v>375</v>
          </cell>
        </row>
        <row r="32">
          <cell r="G32" t="str">
            <v>04104-LA HIGUERA</v>
          </cell>
          <cell r="H32">
            <v>143</v>
          </cell>
          <cell r="I32">
            <v>143</v>
          </cell>
        </row>
        <row r="33">
          <cell r="G33" t="str">
            <v>105314-CES. LA HIGUERA</v>
          </cell>
          <cell r="H33">
            <v>48</v>
          </cell>
          <cell r="I33">
            <v>48</v>
          </cell>
        </row>
        <row r="34">
          <cell r="G34" t="str">
            <v>105500-P.S.R. CALETA HORNOS        </v>
          </cell>
          <cell r="H34">
            <v>39</v>
          </cell>
          <cell r="I34">
            <v>39</v>
          </cell>
        </row>
        <row r="35">
          <cell r="G35" t="str">
            <v>105505-P.S.R. LOS CHOROS</v>
          </cell>
          <cell r="H35">
            <v>23</v>
          </cell>
          <cell r="I35">
            <v>23</v>
          </cell>
        </row>
        <row r="36">
          <cell r="G36" t="str">
            <v>105506-P.S.R. EL TRAPICHE</v>
          </cell>
          <cell r="H36">
            <v>33</v>
          </cell>
          <cell r="I36">
            <v>33</v>
          </cell>
        </row>
        <row r="37">
          <cell r="G37" t="str">
            <v>04105-PAIHUANO</v>
          </cell>
          <cell r="H37">
            <v>238</v>
          </cell>
          <cell r="I37">
            <v>238</v>
          </cell>
        </row>
        <row r="38">
          <cell r="G38" t="str">
            <v>105306-CES. PAIHUANO</v>
          </cell>
          <cell r="H38">
            <v>126</v>
          </cell>
          <cell r="I38">
            <v>126</v>
          </cell>
        </row>
        <row r="39">
          <cell r="G39" t="str">
            <v>105475-P.S.R. HORCON</v>
          </cell>
          <cell r="H39">
            <v>36</v>
          </cell>
          <cell r="I39">
            <v>36</v>
          </cell>
        </row>
        <row r="40">
          <cell r="G40" t="str">
            <v>105476-P.S.R. MONTE GRANDE</v>
          </cell>
          <cell r="H40">
            <v>26</v>
          </cell>
          <cell r="I40">
            <v>26</v>
          </cell>
        </row>
        <row r="41">
          <cell r="G41" t="str">
            <v>105477-P.S.R. PISCO ELQUI</v>
          </cell>
          <cell r="H41">
            <v>50</v>
          </cell>
          <cell r="I41">
            <v>50</v>
          </cell>
        </row>
        <row r="42">
          <cell r="G42" t="str">
            <v>04106-VICUÑA</v>
          </cell>
          <cell r="H42">
            <v>1093</v>
          </cell>
          <cell r="I42">
            <v>1093</v>
          </cell>
        </row>
        <row r="43">
          <cell r="G43" t="str">
            <v>105107-HOSPITAL VICUÑA</v>
          </cell>
          <cell r="H43">
            <v>537</v>
          </cell>
          <cell r="I43">
            <v>537</v>
          </cell>
        </row>
        <row r="44">
          <cell r="G44" t="str">
            <v>105467-P.S.R. DIAGUITAS</v>
          </cell>
          <cell r="H44">
            <v>91</v>
          </cell>
          <cell r="I44">
            <v>91</v>
          </cell>
        </row>
        <row r="45">
          <cell r="G45" t="str">
            <v>105468-P.S.R. EL MOLLE</v>
          </cell>
          <cell r="H45">
            <v>27</v>
          </cell>
          <cell r="I45">
            <v>27</v>
          </cell>
        </row>
        <row r="46">
          <cell r="G46" t="str">
            <v>105469-P.S.R. EL TAMBO</v>
          </cell>
          <cell r="H46">
            <v>68</v>
          </cell>
          <cell r="I46">
            <v>68</v>
          </cell>
        </row>
        <row r="47">
          <cell r="G47" t="str">
            <v>105470-P.S.R. HUANTA</v>
          </cell>
          <cell r="H47">
            <v>1</v>
          </cell>
          <cell r="I47">
            <v>1</v>
          </cell>
        </row>
        <row r="48">
          <cell r="G48" t="str">
            <v>105471-P.S.R. PERALILLO</v>
          </cell>
          <cell r="H48">
            <v>98</v>
          </cell>
          <cell r="I48">
            <v>98</v>
          </cell>
        </row>
        <row r="49">
          <cell r="G49" t="str">
            <v>105472-P.S.R. RIVADAVIA</v>
          </cell>
          <cell r="H49">
            <v>56</v>
          </cell>
          <cell r="I49">
            <v>56</v>
          </cell>
        </row>
        <row r="50">
          <cell r="G50" t="str">
            <v>105473-P.S.R. TALCUNA</v>
          </cell>
          <cell r="H50">
            <v>41</v>
          </cell>
          <cell r="I50">
            <v>41</v>
          </cell>
        </row>
        <row r="51">
          <cell r="G51" t="str">
            <v>105474-P.S.R. CHAPILCA</v>
          </cell>
          <cell r="H51">
            <v>21</v>
          </cell>
          <cell r="I51">
            <v>21</v>
          </cell>
        </row>
        <row r="52">
          <cell r="G52" t="str">
            <v>105502-P.S.R. CALINGASTA</v>
          </cell>
          <cell r="H52">
            <v>132</v>
          </cell>
          <cell r="I52">
            <v>132</v>
          </cell>
        </row>
        <row r="53">
          <cell r="G53" t="str">
            <v>105509-P.S.R. GUALLIGUAICA</v>
          </cell>
          <cell r="H53">
            <v>21</v>
          </cell>
          <cell r="I53">
            <v>21</v>
          </cell>
        </row>
        <row r="54">
          <cell r="G54" t="str">
            <v>04201-ILLAPEL</v>
          </cell>
          <cell r="H54">
            <v>1299</v>
          </cell>
          <cell r="I54">
            <v>1299</v>
          </cell>
        </row>
        <row r="55">
          <cell r="G55" t="str">
            <v>105103-HOSPITAL ILLAPEL</v>
          </cell>
          <cell r="H55">
            <v>577</v>
          </cell>
          <cell r="I55">
            <v>577</v>
          </cell>
        </row>
        <row r="56">
          <cell r="G56" t="str">
            <v>105326-CESFAM SAN RAFAEL</v>
          </cell>
          <cell r="H56">
            <v>335</v>
          </cell>
          <cell r="I56">
            <v>335</v>
          </cell>
        </row>
        <row r="57">
          <cell r="G57" t="str">
            <v>105443-P.S.R. CARCAMO                   </v>
          </cell>
          <cell r="H57">
            <v>51</v>
          </cell>
          <cell r="I57">
            <v>51</v>
          </cell>
        </row>
        <row r="58">
          <cell r="G58" t="str">
            <v>105444-P.S.R. HUINTIL</v>
          </cell>
          <cell r="H58">
            <v>40</v>
          </cell>
          <cell r="I58">
            <v>40</v>
          </cell>
        </row>
        <row r="59">
          <cell r="G59" t="str">
            <v>105445-P.S.R. LIMAHUIDA</v>
          </cell>
          <cell r="H59">
            <v>32</v>
          </cell>
          <cell r="I59">
            <v>32</v>
          </cell>
        </row>
        <row r="60">
          <cell r="G60" t="str">
            <v>105446-P.S.R. MATANCILLA</v>
          </cell>
          <cell r="H60">
            <v>6</v>
          </cell>
          <cell r="I60">
            <v>6</v>
          </cell>
        </row>
        <row r="61">
          <cell r="G61" t="str">
            <v>105447-P.S.R. PERALILLO</v>
          </cell>
          <cell r="H61">
            <v>27</v>
          </cell>
          <cell r="I61">
            <v>27</v>
          </cell>
        </row>
        <row r="62">
          <cell r="G62" t="str">
            <v>105448-P.S.R. SANTA VIRGINIA</v>
          </cell>
          <cell r="H62">
            <v>33</v>
          </cell>
          <cell r="I62">
            <v>33</v>
          </cell>
        </row>
        <row r="63">
          <cell r="G63" t="str">
            <v>105449-P.S.R. TUNGA NORTE</v>
          </cell>
          <cell r="H63">
            <v>13</v>
          </cell>
          <cell r="I63">
            <v>13</v>
          </cell>
        </row>
        <row r="64">
          <cell r="G64" t="str">
            <v>105485-P.S.R. PLAN DE HORNOS</v>
          </cell>
          <cell r="H64">
            <v>44</v>
          </cell>
          <cell r="I64">
            <v>44</v>
          </cell>
        </row>
        <row r="65">
          <cell r="G65" t="str">
            <v>105486-P.S.R. TUNGA SUR</v>
          </cell>
          <cell r="H65">
            <v>21</v>
          </cell>
          <cell r="I65">
            <v>21</v>
          </cell>
        </row>
        <row r="66">
          <cell r="G66" t="str">
            <v>105487-P.S.R. CAÑAS UNO</v>
          </cell>
          <cell r="H66">
            <v>79</v>
          </cell>
          <cell r="I66">
            <v>79</v>
          </cell>
        </row>
        <row r="67">
          <cell r="G67" t="str">
            <v>105496-P.S.R. PINTACURA SUR</v>
          </cell>
          <cell r="H67">
            <v>22</v>
          </cell>
          <cell r="I67">
            <v>22</v>
          </cell>
        </row>
        <row r="68">
          <cell r="G68" t="str">
            <v>105504-P.S.R. SOCAVON</v>
          </cell>
          <cell r="H68">
            <v>19</v>
          </cell>
          <cell r="I68">
            <v>19</v>
          </cell>
        </row>
        <row r="69">
          <cell r="G69" t="str">
            <v>04202-CANELA</v>
          </cell>
          <cell r="H69">
            <v>480</v>
          </cell>
          <cell r="I69">
            <v>480</v>
          </cell>
        </row>
        <row r="70">
          <cell r="G70" t="str">
            <v>105309-CES. RURAL CANELA</v>
          </cell>
          <cell r="H70">
            <v>197</v>
          </cell>
          <cell r="I70">
            <v>197</v>
          </cell>
        </row>
        <row r="71">
          <cell r="G71" t="str">
            <v>105450-P.S.R. MINCHA NORTE            </v>
          </cell>
          <cell r="H71">
            <v>110</v>
          </cell>
          <cell r="I71">
            <v>110</v>
          </cell>
        </row>
        <row r="72">
          <cell r="G72" t="str">
            <v>105451-P.S.R. AGUA FRIA</v>
          </cell>
          <cell r="H72">
            <v>25</v>
          </cell>
          <cell r="I72">
            <v>25</v>
          </cell>
        </row>
        <row r="73">
          <cell r="G73" t="str">
            <v>105482-P.S.R. CANELA ALTA</v>
          </cell>
          <cell r="H73">
            <v>58</v>
          </cell>
          <cell r="I73">
            <v>58</v>
          </cell>
        </row>
        <row r="74">
          <cell r="G74" t="str">
            <v>105483-P.S.R. LOS RULOS</v>
          </cell>
          <cell r="H74">
            <v>10</v>
          </cell>
          <cell r="I74">
            <v>10</v>
          </cell>
        </row>
        <row r="75">
          <cell r="G75" t="str">
            <v>105484-P.S.R. HUENTELAUQUEN</v>
          </cell>
          <cell r="H75">
            <v>51</v>
          </cell>
          <cell r="I75">
            <v>51</v>
          </cell>
        </row>
        <row r="76">
          <cell r="G76" t="str">
            <v>105488-P.S.R. ESPIRITU SANTO</v>
          </cell>
          <cell r="H76">
            <v>6</v>
          </cell>
          <cell r="I76">
            <v>6</v>
          </cell>
        </row>
        <row r="77">
          <cell r="G77" t="str">
            <v>105493-P.S.R. MINCHA SUR</v>
          </cell>
          <cell r="H77">
            <v>12</v>
          </cell>
          <cell r="I77">
            <v>12</v>
          </cell>
        </row>
        <row r="78">
          <cell r="G78" t="str">
            <v>105497-P.S.R. JABONERIA</v>
          </cell>
          <cell r="H78">
            <v>6</v>
          </cell>
          <cell r="I78">
            <v>6</v>
          </cell>
        </row>
        <row r="79">
          <cell r="G79" t="str">
            <v>105498-P.S.R. QUEBRADA DE LINARES</v>
          </cell>
          <cell r="H79">
            <v>5</v>
          </cell>
          <cell r="I79">
            <v>5</v>
          </cell>
        </row>
        <row r="80">
          <cell r="G80" t="str">
            <v>04203-LOS VILOS</v>
          </cell>
          <cell r="H80">
            <v>834</v>
          </cell>
          <cell r="I80">
            <v>834</v>
          </cell>
        </row>
        <row r="81">
          <cell r="G81" t="str">
            <v>105108-HOSPITAL LOS VILOS</v>
          </cell>
          <cell r="H81">
            <v>557</v>
          </cell>
          <cell r="I81">
            <v>557</v>
          </cell>
        </row>
        <row r="82">
          <cell r="G82" t="str">
            <v>105478-P.S.R. CAIMANES                   </v>
          </cell>
          <cell r="H82">
            <v>125</v>
          </cell>
          <cell r="I82">
            <v>125</v>
          </cell>
        </row>
        <row r="83">
          <cell r="G83" t="str">
            <v>105479-P.S.R. GUANGUALI</v>
          </cell>
          <cell r="H83">
            <v>27</v>
          </cell>
          <cell r="I83">
            <v>27</v>
          </cell>
        </row>
        <row r="84">
          <cell r="G84" t="str">
            <v>105480-P.S.R. QUILIMARI</v>
          </cell>
          <cell r="H84">
            <v>74</v>
          </cell>
          <cell r="I84">
            <v>74</v>
          </cell>
        </row>
        <row r="85">
          <cell r="G85" t="str">
            <v>105481-P.S.R. TILAMA</v>
          </cell>
          <cell r="H85">
            <v>23</v>
          </cell>
          <cell r="I85">
            <v>23</v>
          </cell>
        </row>
        <row r="86">
          <cell r="G86" t="str">
            <v>105511-P.S.R. LOS CONDORES</v>
          </cell>
          <cell r="H86">
            <v>28</v>
          </cell>
          <cell r="I86">
            <v>28</v>
          </cell>
        </row>
        <row r="87">
          <cell r="G87" t="str">
            <v>04204-SALAMANCA</v>
          </cell>
          <cell r="H87">
            <v>1197</v>
          </cell>
          <cell r="I87">
            <v>1197</v>
          </cell>
        </row>
        <row r="88">
          <cell r="G88" t="str">
            <v>105104-HOSPITAL SALAMANCA</v>
          </cell>
          <cell r="H88">
            <v>509</v>
          </cell>
          <cell r="I88">
            <v>509</v>
          </cell>
        </row>
        <row r="89">
          <cell r="G89" t="str">
            <v>105452-P.S.R. CUNCUMEN                 </v>
          </cell>
          <cell r="H89">
            <v>316</v>
          </cell>
          <cell r="I89">
            <v>316</v>
          </cell>
        </row>
        <row r="90">
          <cell r="G90" t="str">
            <v>105453-P.S.R. TRANQUILLA</v>
          </cell>
          <cell r="H90">
            <v>42</v>
          </cell>
          <cell r="I90">
            <v>42</v>
          </cell>
        </row>
        <row r="91">
          <cell r="G91" t="str">
            <v>105454-P.S.R. CUNLAGUA</v>
          </cell>
          <cell r="H91">
            <v>18</v>
          </cell>
          <cell r="I91">
            <v>18</v>
          </cell>
        </row>
        <row r="92">
          <cell r="G92" t="str">
            <v>105455-P.S.R. CHILLEPIN</v>
          </cell>
          <cell r="H92">
            <v>57</v>
          </cell>
          <cell r="I92">
            <v>57</v>
          </cell>
        </row>
        <row r="93">
          <cell r="G93" t="str">
            <v>105456-P.S.R. LLIMPO</v>
          </cell>
          <cell r="H93">
            <v>50</v>
          </cell>
          <cell r="I93">
            <v>50</v>
          </cell>
        </row>
        <row r="94">
          <cell r="G94" t="str">
            <v>105457-P.S.R. SAN AGUSTIN</v>
          </cell>
          <cell r="H94">
            <v>48</v>
          </cell>
          <cell r="I94">
            <v>48</v>
          </cell>
        </row>
        <row r="95">
          <cell r="G95" t="str">
            <v>105458-P.S.R. TAHUINCO</v>
          </cell>
          <cell r="H95">
            <v>36</v>
          </cell>
          <cell r="I95">
            <v>36</v>
          </cell>
        </row>
        <row r="96">
          <cell r="G96" t="str">
            <v>105491-P.S.R. QUELEN BAJO</v>
          </cell>
          <cell r="H96">
            <v>48</v>
          </cell>
          <cell r="I96">
            <v>48</v>
          </cell>
        </row>
        <row r="97">
          <cell r="G97" t="str">
            <v>105492-P.S.R. CAMISA</v>
          </cell>
          <cell r="H97">
            <v>34</v>
          </cell>
          <cell r="I97">
            <v>34</v>
          </cell>
        </row>
        <row r="98">
          <cell r="G98" t="str">
            <v>105501-P.S.R. ARBOLEDA GRANDE</v>
          </cell>
          <cell r="H98">
            <v>39</v>
          </cell>
          <cell r="I98">
            <v>39</v>
          </cell>
        </row>
        <row r="99">
          <cell r="G99" t="str">
            <v>04301-OVALLE</v>
          </cell>
          <cell r="H99">
            <v>3961</v>
          </cell>
          <cell r="I99">
            <v>3961</v>
          </cell>
        </row>
        <row r="100">
          <cell r="G100" t="str">
            <v>105315-CES. RURAL C. DE TAMAYA</v>
          </cell>
          <cell r="H100">
            <v>238</v>
          </cell>
          <cell r="I100">
            <v>238</v>
          </cell>
        </row>
        <row r="101">
          <cell r="G101" t="str">
            <v>105317-CES. JORGE JORDAN D.</v>
          </cell>
          <cell r="H101">
            <v>1108</v>
          </cell>
          <cell r="I101">
            <v>1108</v>
          </cell>
        </row>
        <row r="102">
          <cell r="G102" t="str">
            <v>105322-CES. MARCOS MACUADA</v>
          </cell>
          <cell r="H102">
            <v>1291</v>
          </cell>
          <cell r="I102">
            <v>1291</v>
          </cell>
        </row>
        <row r="103">
          <cell r="G103" t="str">
            <v>105324-CES. SOTAQUI</v>
          </cell>
          <cell r="H103">
            <v>239</v>
          </cell>
          <cell r="I103">
            <v>239</v>
          </cell>
        </row>
        <row r="104">
          <cell r="G104" t="str">
            <v>105415-P.S.R. BARRAZA</v>
          </cell>
          <cell r="H104">
            <v>75</v>
          </cell>
          <cell r="I104">
            <v>75</v>
          </cell>
        </row>
        <row r="105">
          <cell r="G105" t="str">
            <v>105416-P.S.R. CAMARICO                  </v>
          </cell>
          <cell r="H105">
            <v>107</v>
          </cell>
          <cell r="I105">
            <v>107</v>
          </cell>
        </row>
        <row r="106">
          <cell r="G106" t="str">
            <v>105417-P.S.R. ALCONES BAJOS</v>
          </cell>
          <cell r="H106">
            <v>52</v>
          </cell>
          <cell r="I106">
            <v>52</v>
          </cell>
        </row>
        <row r="107">
          <cell r="G107" t="str">
            <v>105419-P.S.R. LAS SOSSAS</v>
          </cell>
          <cell r="H107">
            <v>30</v>
          </cell>
          <cell r="I107">
            <v>30</v>
          </cell>
        </row>
        <row r="108">
          <cell r="G108" t="str">
            <v>105420-P.S.R. LIMARI</v>
          </cell>
          <cell r="H108">
            <v>155</v>
          </cell>
          <cell r="I108">
            <v>155</v>
          </cell>
        </row>
        <row r="109">
          <cell r="G109" t="str">
            <v>105422-P.S.R. HORNILLOS</v>
          </cell>
          <cell r="H109">
            <v>30</v>
          </cell>
          <cell r="I109">
            <v>30</v>
          </cell>
        </row>
        <row r="110">
          <cell r="G110" t="str">
            <v>105437-P.S.R. CHALINGA</v>
          </cell>
          <cell r="H110">
            <v>48</v>
          </cell>
          <cell r="I110">
            <v>48</v>
          </cell>
        </row>
        <row r="111">
          <cell r="G111" t="str">
            <v>105439-P.S.R. CERRO BLANCO</v>
          </cell>
          <cell r="H111">
            <v>17</v>
          </cell>
          <cell r="I111">
            <v>17</v>
          </cell>
        </row>
        <row r="112">
          <cell r="G112" t="str">
            <v>105507-P.S.R. HUAMALATA</v>
          </cell>
          <cell r="H112">
            <v>105</v>
          </cell>
          <cell r="I112">
            <v>105</v>
          </cell>
        </row>
        <row r="113">
          <cell r="G113" t="str">
            <v>105510-P.S.R. RECOLETA</v>
          </cell>
          <cell r="H113">
            <v>85</v>
          </cell>
          <cell r="I113">
            <v>85</v>
          </cell>
        </row>
        <row r="114">
          <cell r="G114" t="str">
            <v>105722-CECOF SAN JOSE DE LA DEHESA</v>
          </cell>
          <cell r="H114">
            <v>247</v>
          </cell>
          <cell r="I114">
            <v>247</v>
          </cell>
        </row>
        <row r="115">
          <cell r="G115" t="str">
            <v>105723-CECOF LIMARI</v>
          </cell>
          <cell r="H115">
            <v>134</v>
          </cell>
          <cell r="I115">
            <v>134</v>
          </cell>
        </row>
        <row r="116">
          <cell r="G116" t="str">
            <v>04302-COMBARBALÁ</v>
          </cell>
          <cell r="H116">
            <v>577</v>
          </cell>
          <cell r="I116">
            <v>577</v>
          </cell>
        </row>
        <row r="117">
          <cell r="G117" t="str">
            <v>105105-HOSPITAL COMBARBALA</v>
          </cell>
          <cell r="H117">
            <v>256</v>
          </cell>
          <cell r="I117">
            <v>256</v>
          </cell>
        </row>
        <row r="118">
          <cell r="G118" t="str">
            <v>105433-P.S.R. SAN LORENZO</v>
          </cell>
          <cell r="H118">
            <v>3</v>
          </cell>
          <cell r="I118">
            <v>3</v>
          </cell>
        </row>
        <row r="119">
          <cell r="G119" t="str">
            <v>105434-P.S.R. SAN MARCOS</v>
          </cell>
          <cell r="H119">
            <v>42</v>
          </cell>
          <cell r="I119">
            <v>42</v>
          </cell>
        </row>
        <row r="120">
          <cell r="G120" t="str">
            <v>105441-P.S.R. MANQUEHUA</v>
          </cell>
          <cell r="H120">
            <v>23</v>
          </cell>
          <cell r="I120">
            <v>23</v>
          </cell>
        </row>
        <row r="121">
          <cell r="G121" t="str">
            <v>105459-P.S.R. BARRANCAS                </v>
          </cell>
          <cell r="H121">
            <v>35</v>
          </cell>
          <cell r="I121">
            <v>35</v>
          </cell>
        </row>
        <row r="122">
          <cell r="G122" t="str">
            <v>105460-P.S.R. COGOTI 18</v>
          </cell>
          <cell r="H122">
            <v>53</v>
          </cell>
          <cell r="I122">
            <v>53</v>
          </cell>
        </row>
        <row r="123">
          <cell r="G123" t="str">
            <v>105461-P.S.R. EL HUACHO</v>
          </cell>
          <cell r="H123">
            <v>10</v>
          </cell>
          <cell r="I123">
            <v>10</v>
          </cell>
        </row>
        <row r="124">
          <cell r="G124" t="str">
            <v>105462-P.S.R. EL SAUCE</v>
          </cell>
          <cell r="H124">
            <v>26</v>
          </cell>
          <cell r="I124">
            <v>26</v>
          </cell>
        </row>
        <row r="125">
          <cell r="G125" t="str">
            <v>105463-P.S.R. QUILITAPIA</v>
          </cell>
          <cell r="H125">
            <v>47</v>
          </cell>
          <cell r="I125">
            <v>47</v>
          </cell>
        </row>
        <row r="126">
          <cell r="G126" t="str">
            <v>105464-P.S.R. LA LIGUA</v>
          </cell>
          <cell r="H126">
            <v>29</v>
          </cell>
          <cell r="I126">
            <v>29</v>
          </cell>
        </row>
        <row r="127">
          <cell r="G127" t="str">
            <v>105465-P.S.R. RAMADILLA</v>
          </cell>
          <cell r="H127">
            <v>19</v>
          </cell>
          <cell r="I127">
            <v>19</v>
          </cell>
        </row>
        <row r="128">
          <cell r="G128" t="str">
            <v>105466-P.S.R. VALLE HERMOSO</v>
          </cell>
          <cell r="H128">
            <v>14</v>
          </cell>
          <cell r="I128">
            <v>14</v>
          </cell>
        </row>
        <row r="129">
          <cell r="G129" t="str">
            <v>105490-P.S.R. EL DURAZNO</v>
          </cell>
          <cell r="H129">
            <v>20</v>
          </cell>
          <cell r="I129">
            <v>20</v>
          </cell>
        </row>
        <row r="130">
          <cell r="G130" t="str">
            <v>04303-MONTE PATRIA</v>
          </cell>
          <cell r="H130">
            <v>1214</v>
          </cell>
          <cell r="I130">
            <v>1214</v>
          </cell>
        </row>
        <row r="131">
          <cell r="G131" t="str">
            <v>105307-CES. RURAL MONTE PATRIA</v>
          </cell>
          <cell r="H131">
            <v>301</v>
          </cell>
          <cell r="I131">
            <v>301</v>
          </cell>
        </row>
        <row r="132">
          <cell r="G132" t="str">
            <v>105311-CES. RURAL CHAÑARAL ALTO</v>
          </cell>
          <cell r="H132">
            <v>182</v>
          </cell>
          <cell r="I132">
            <v>182</v>
          </cell>
        </row>
        <row r="133">
          <cell r="G133" t="str">
            <v>105312-CES. RURAL CAREN</v>
          </cell>
          <cell r="H133">
            <v>119</v>
          </cell>
          <cell r="I133">
            <v>119</v>
          </cell>
        </row>
        <row r="134">
          <cell r="G134" t="str">
            <v>105318-CES. RURAL EL PALQUI</v>
          </cell>
          <cell r="H134">
            <v>341</v>
          </cell>
          <cell r="I134">
            <v>341</v>
          </cell>
        </row>
        <row r="135">
          <cell r="G135" t="str">
            <v>105425-P.S.R. CHILECITO</v>
          </cell>
          <cell r="H135">
            <v>21</v>
          </cell>
          <cell r="I135">
            <v>21</v>
          </cell>
        </row>
        <row r="136">
          <cell r="G136" t="str">
            <v>105427-P.S.R. HACIENDA VALDIVIA</v>
          </cell>
          <cell r="H136">
            <v>43</v>
          </cell>
          <cell r="I136">
            <v>43</v>
          </cell>
        </row>
        <row r="137">
          <cell r="G137" t="str">
            <v>105428-P.S.R. HUATULAME</v>
          </cell>
          <cell r="H137">
            <v>38</v>
          </cell>
          <cell r="I137">
            <v>38</v>
          </cell>
        </row>
        <row r="138">
          <cell r="G138" t="str">
            <v>105430-P.S.R. MIALQUI</v>
          </cell>
          <cell r="H138">
            <v>15</v>
          </cell>
          <cell r="I138">
            <v>15</v>
          </cell>
        </row>
        <row r="139">
          <cell r="G139" t="str">
            <v>105431-P.S.R. PEDREGAL</v>
          </cell>
          <cell r="H139">
            <v>30</v>
          </cell>
          <cell r="I139">
            <v>30</v>
          </cell>
        </row>
        <row r="140">
          <cell r="G140" t="str">
            <v>105432-P.S.R. RAPEL</v>
          </cell>
          <cell r="H140">
            <v>44</v>
          </cell>
          <cell r="I140">
            <v>44</v>
          </cell>
        </row>
        <row r="141">
          <cell r="G141" t="str">
            <v>105435-P.S.R. TULAHUEN</v>
          </cell>
          <cell r="H141">
            <v>48</v>
          </cell>
          <cell r="I141">
            <v>48</v>
          </cell>
        </row>
        <row r="142">
          <cell r="G142" t="str">
            <v>105436-P.S.R. EL MAITEN</v>
          </cell>
          <cell r="H142">
            <v>18</v>
          </cell>
          <cell r="I142">
            <v>18</v>
          </cell>
        </row>
        <row r="143">
          <cell r="G143" t="str">
            <v>105489-P.S.R. RAMADAS DE TULAHUEN</v>
          </cell>
          <cell r="H143">
            <v>14</v>
          </cell>
          <cell r="I143">
            <v>14</v>
          </cell>
        </row>
        <row r="144">
          <cell r="G144" t="str">
            <v>04304-PUNITAQUI</v>
          </cell>
          <cell r="H144">
            <v>679</v>
          </cell>
          <cell r="I144">
            <v>679</v>
          </cell>
        </row>
        <row r="145">
          <cell r="G145" t="str">
            <v>105308-CES. RURAL PUNITAQUI</v>
          </cell>
          <cell r="H145">
            <v>569</v>
          </cell>
          <cell r="I145">
            <v>569</v>
          </cell>
        </row>
        <row r="146">
          <cell r="G146" t="str">
            <v>105440-P.S.R. DIVISADERO</v>
          </cell>
          <cell r="H146">
            <v>20</v>
          </cell>
          <cell r="I146">
            <v>20</v>
          </cell>
        </row>
        <row r="147">
          <cell r="G147" t="str">
            <v>105442-P.S.R. SAN PEDRO DE QUILES</v>
          </cell>
          <cell r="H147">
            <v>12</v>
          </cell>
          <cell r="I147">
            <v>12</v>
          </cell>
        </row>
        <row r="148">
          <cell r="G148" t="str">
            <v>105508-P.S.R. EL PARRAL DE QUILES  </v>
          </cell>
          <cell r="H148">
            <v>78</v>
          </cell>
          <cell r="I148">
            <v>78</v>
          </cell>
        </row>
        <row r="149">
          <cell r="G149" t="str">
            <v>04305-RIO HURATDO</v>
          </cell>
          <cell r="H149">
            <v>249</v>
          </cell>
          <cell r="I149">
            <v>249</v>
          </cell>
        </row>
        <row r="150">
          <cell r="G150" t="str">
            <v>105310-CES. RURAL PICHASCA</v>
          </cell>
          <cell r="H150">
            <v>103</v>
          </cell>
          <cell r="I150">
            <v>103</v>
          </cell>
        </row>
        <row r="151">
          <cell r="G151" t="str">
            <v>105409-P.S.R. EL CHAÑAR</v>
          </cell>
          <cell r="H151">
            <v>7</v>
          </cell>
          <cell r="I151">
            <v>7</v>
          </cell>
        </row>
        <row r="152">
          <cell r="G152" t="str">
            <v>105410-P.S.R. HURTADO</v>
          </cell>
          <cell r="H152">
            <v>28</v>
          </cell>
          <cell r="I152">
            <v>28</v>
          </cell>
        </row>
        <row r="153">
          <cell r="G153" t="str">
            <v>105411-P.S.R. LAS BREAS</v>
          </cell>
          <cell r="H153">
            <v>14</v>
          </cell>
          <cell r="I153">
            <v>14</v>
          </cell>
        </row>
        <row r="154">
          <cell r="G154" t="str">
            <v>105413-P.S.R. SAMO ALTO</v>
          </cell>
          <cell r="H154">
            <v>39</v>
          </cell>
          <cell r="I154">
            <v>39</v>
          </cell>
        </row>
        <row r="155">
          <cell r="G155" t="str">
            <v>105414-P.S.R. SERON</v>
          </cell>
          <cell r="H155">
            <v>38</v>
          </cell>
          <cell r="I155">
            <v>38</v>
          </cell>
        </row>
        <row r="156">
          <cell r="G156" t="str">
            <v>105503-P.S.R. TABAQUEROS</v>
          </cell>
          <cell r="H156">
            <v>20</v>
          </cell>
          <cell r="I156">
            <v>20</v>
          </cell>
        </row>
        <row r="157">
          <cell r="G157" t="str">
            <v>Total general</v>
          </cell>
          <cell r="H157">
            <v>25684</v>
          </cell>
          <cell r="I157">
            <v>25684</v>
          </cell>
        </row>
      </sheetData>
      <sheetData sheetId="12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8541</v>
          </cell>
          <cell r="I4">
            <v>8541</v>
          </cell>
        </row>
        <row r="5">
          <cell r="G5" t="str">
            <v>105100-HOSPITAL LA SERENA</v>
          </cell>
          <cell r="H5">
            <v>365</v>
          </cell>
          <cell r="I5">
            <v>365</v>
          </cell>
        </row>
        <row r="6">
          <cell r="G6" t="str">
            <v>105300-CES. CARDENAL CARO</v>
          </cell>
          <cell r="H6">
            <v>1556</v>
          </cell>
          <cell r="I6">
            <v>1556</v>
          </cell>
        </row>
        <row r="7">
          <cell r="G7" t="str">
            <v>105301-CES. LAS COMPAÑIAS</v>
          </cell>
          <cell r="H7">
            <v>1074</v>
          </cell>
          <cell r="I7">
            <v>1074</v>
          </cell>
        </row>
        <row r="8">
          <cell r="G8" t="str">
            <v>105302-CES. PEDRO AGUIRRE C.</v>
          </cell>
          <cell r="H8">
            <v>1425</v>
          </cell>
          <cell r="I8">
            <v>1425</v>
          </cell>
        </row>
        <row r="9">
          <cell r="G9" t="str">
            <v>105313-CES. SCHAFFHAUSER</v>
          </cell>
          <cell r="H9">
            <v>1601</v>
          </cell>
          <cell r="I9">
            <v>1601</v>
          </cell>
        </row>
        <row r="10">
          <cell r="G10" t="str">
            <v>105319-CES. CARDENAL R.S.H.</v>
          </cell>
          <cell r="H10">
            <v>1122</v>
          </cell>
          <cell r="I10">
            <v>1122</v>
          </cell>
        </row>
        <row r="11">
          <cell r="G11" t="str">
            <v>105325-CESFAM JUAN PABLO II</v>
          </cell>
          <cell r="H11">
            <v>776</v>
          </cell>
          <cell r="I11">
            <v>776</v>
          </cell>
        </row>
        <row r="12">
          <cell r="G12" t="str">
            <v>105400-P.S.R. ALGARROBITO            </v>
          </cell>
          <cell r="H12">
            <v>205</v>
          </cell>
          <cell r="I12">
            <v>205</v>
          </cell>
        </row>
        <row r="13">
          <cell r="G13" t="str">
            <v>105401-P.S.R. LAS ROJAS</v>
          </cell>
          <cell r="H13">
            <v>30</v>
          </cell>
          <cell r="I13">
            <v>30</v>
          </cell>
        </row>
        <row r="14">
          <cell r="G14" t="str">
            <v>105402-P.S.R. EL ROMERO</v>
          </cell>
          <cell r="H14">
            <v>32</v>
          </cell>
          <cell r="I14">
            <v>32</v>
          </cell>
        </row>
        <row r="15">
          <cell r="G15" t="str">
            <v>105499-P.S.R. LAMBERT</v>
          </cell>
          <cell r="H15">
            <v>33</v>
          </cell>
          <cell r="I15">
            <v>33</v>
          </cell>
        </row>
        <row r="16">
          <cell r="G16" t="str">
            <v>105700-CECOF VILLA EL INDIO</v>
          </cell>
          <cell r="H16">
            <v>121</v>
          </cell>
          <cell r="I16">
            <v>121</v>
          </cell>
        </row>
        <row r="17">
          <cell r="G17" t="str">
            <v>105701-CECOF VILLA ALEMANIA</v>
          </cell>
          <cell r="H17">
            <v>64</v>
          </cell>
          <cell r="I17">
            <v>64</v>
          </cell>
        </row>
        <row r="18">
          <cell r="G18" t="str">
            <v>105702-CECOF VILLA LAMBERT</v>
          </cell>
          <cell r="H18">
            <v>137</v>
          </cell>
          <cell r="I18">
            <v>137</v>
          </cell>
        </row>
        <row r="19">
          <cell r="G19" t="str">
            <v>04102-COQUIMBO</v>
          </cell>
          <cell r="H19">
            <v>9844</v>
          </cell>
          <cell r="I19">
            <v>9844</v>
          </cell>
        </row>
        <row r="20">
          <cell r="G20" t="str">
            <v>105101-HOSPITAL COQUIMBO</v>
          </cell>
          <cell r="H20">
            <v>247</v>
          </cell>
          <cell r="I20">
            <v>247</v>
          </cell>
        </row>
        <row r="21">
          <cell r="G21" t="str">
            <v>105303-CES. SAN JUAN</v>
          </cell>
          <cell r="H21">
            <v>1705</v>
          </cell>
          <cell r="I21">
            <v>1705</v>
          </cell>
        </row>
        <row r="22">
          <cell r="G22" t="str">
            <v>105304-CES. SANTA CECILIA</v>
          </cell>
          <cell r="H22">
            <v>1327</v>
          </cell>
          <cell r="I22">
            <v>1327</v>
          </cell>
        </row>
        <row r="23">
          <cell r="G23" t="str">
            <v>105305-CES. TIERRAS BLANCAS</v>
          </cell>
          <cell r="H23">
            <v>3244</v>
          </cell>
          <cell r="I23">
            <v>3244</v>
          </cell>
        </row>
        <row r="24">
          <cell r="G24" t="str">
            <v>105321-CES. RURAL  TONGOY</v>
          </cell>
          <cell r="H24">
            <v>300</v>
          </cell>
          <cell r="I24">
            <v>300</v>
          </cell>
        </row>
        <row r="25">
          <cell r="G25" t="str">
            <v>105323-CES. DR. SERGIO AGUILAR</v>
          </cell>
          <cell r="H25">
            <v>2289</v>
          </cell>
          <cell r="I25">
            <v>2289</v>
          </cell>
        </row>
        <row r="26">
          <cell r="G26" t="str">
            <v>105404-P.S.R. EL TANGUE                         </v>
          </cell>
          <cell r="H26">
            <v>100</v>
          </cell>
          <cell r="I26">
            <v>100</v>
          </cell>
        </row>
        <row r="27">
          <cell r="G27" t="str">
            <v>105405-P.S.R. GUANAQUEROS</v>
          </cell>
          <cell r="H27">
            <v>106</v>
          </cell>
          <cell r="I27">
            <v>106</v>
          </cell>
        </row>
        <row r="28">
          <cell r="G28" t="str">
            <v>105406-P.S.R. PAN DE AZUCAR</v>
          </cell>
          <cell r="H28">
            <v>339</v>
          </cell>
          <cell r="I28">
            <v>339</v>
          </cell>
        </row>
        <row r="29">
          <cell r="G29" t="str">
            <v>105407-P.S.R. TAMBILLOS</v>
          </cell>
          <cell r="H29">
            <v>48</v>
          </cell>
          <cell r="I29">
            <v>48</v>
          </cell>
        </row>
        <row r="30">
          <cell r="G30" t="str">
            <v>105705-CECOF EL ALBA</v>
          </cell>
          <cell r="H30">
            <v>139</v>
          </cell>
          <cell r="I30">
            <v>139</v>
          </cell>
        </row>
        <row r="31">
          <cell r="G31" t="str">
            <v>04103-ANDACOLLO</v>
          </cell>
          <cell r="H31">
            <v>428</v>
          </cell>
          <cell r="I31">
            <v>428</v>
          </cell>
        </row>
        <row r="32">
          <cell r="G32" t="str">
            <v>105106-HOSPITAL ANDACOLLO</v>
          </cell>
          <cell r="H32">
            <v>428</v>
          </cell>
          <cell r="I32">
            <v>428</v>
          </cell>
        </row>
        <row r="33">
          <cell r="G33" t="str">
            <v>04104-LA HIGUERA</v>
          </cell>
          <cell r="H33">
            <v>191</v>
          </cell>
          <cell r="I33">
            <v>191</v>
          </cell>
        </row>
        <row r="34">
          <cell r="G34" t="str">
            <v>105314-CES. LA HIGUERA</v>
          </cell>
          <cell r="H34">
            <v>53</v>
          </cell>
          <cell r="I34">
            <v>53</v>
          </cell>
        </row>
        <row r="35">
          <cell r="G35" t="str">
            <v>105500-P.S.R. CALETA HORNOS        </v>
          </cell>
          <cell r="H35">
            <v>64</v>
          </cell>
          <cell r="I35">
            <v>64</v>
          </cell>
        </row>
        <row r="36">
          <cell r="G36" t="str">
            <v>105505-P.S.R. LOS CHOROS</v>
          </cell>
          <cell r="H36">
            <v>27</v>
          </cell>
          <cell r="I36">
            <v>27</v>
          </cell>
        </row>
        <row r="37">
          <cell r="G37" t="str">
            <v>105506-P.S.R. EL TRAPICHE</v>
          </cell>
          <cell r="H37">
            <v>47</v>
          </cell>
          <cell r="I37">
            <v>47</v>
          </cell>
        </row>
        <row r="38">
          <cell r="G38" t="str">
            <v>04105-PAIHUANO</v>
          </cell>
          <cell r="H38">
            <v>222</v>
          </cell>
          <cell r="I38">
            <v>222</v>
          </cell>
        </row>
        <row r="39">
          <cell r="G39" t="str">
            <v>105306-CES. PAIHUANO</v>
          </cell>
          <cell r="H39">
            <v>118</v>
          </cell>
          <cell r="I39">
            <v>118</v>
          </cell>
        </row>
        <row r="40">
          <cell r="G40" t="str">
            <v>105475-P.S.R. HORCON</v>
          </cell>
          <cell r="H40">
            <v>39</v>
          </cell>
          <cell r="I40">
            <v>39</v>
          </cell>
        </row>
        <row r="41">
          <cell r="G41" t="str">
            <v>105476-P.S.R. MONTE GRANDE</v>
          </cell>
          <cell r="H41">
            <v>14</v>
          </cell>
          <cell r="I41">
            <v>14</v>
          </cell>
        </row>
        <row r="42">
          <cell r="G42" t="str">
            <v>105477-P.S.R. PISCO ELQUI</v>
          </cell>
          <cell r="H42">
            <v>51</v>
          </cell>
          <cell r="I42">
            <v>51</v>
          </cell>
        </row>
        <row r="43">
          <cell r="G43" t="str">
            <v>04106-VICUÑA</v>
          </cell>
          <cell r="H43">
            <v>1344</v>
          </cell>
          <cell r="I43">
            <v>1344</v>
          </cell>
        </row>
        <row r="44">
          <cell r="G44" t="str">
            <v>105107-HOSPITAL VICUÑA</v>
          </cell>
          <cell r="H44">
            <v>685</v>
          </cell>
          <cell r="I44">
            <v>685</v>
          </cell>
        </row>
        <row r="45">
          <cell r="G45" t="str">
            <v>105467-P.S.R. DIAGUITAS</v>
          </cell>
          <cell r="H45">
            <v>80</v>
          </cell>
          <cell r="I45">
            <v>80</v>
          </cell>
        </row>
        <row r="46">
          <cell r="G46" t="str">
            <v>105468-P.S.R. EL MOLLE</v>
          </cell>
          <cell r="H46">
            <v>40</v>
          </cell>
          <cell r="I46">
            <v>40</v>
          </cell>
        </row>
        <row r="47">
          <cell r="G47" t="str">
            <v>105469-P.S.R. EL TAMBO</v>
          </cell>
          <cell r="H47">
            <v>75</v>
          </cell>
          <cell r="I47">
            <v>75</v>
          </cell>
        </row>
        <row r="48">
          <cell r="G48" t="str">
            <v>105470-P.S.R. HUANTA</v>
          </cell>
          <cell r="H48">
            <v>8</v>
          </cell>
          <cell r="I48">
            <v>8</v>
          </cell>
        </row>
        <row r="49">
          <cell r="G49" t="str">
            <v>105471-P.S.R. PERALILLO</v>
          </cell>
          <cell r="H49">
            <v>133</v>
          </cell>
          <cell r="I49">
            <v>133</v>
          </cell>
        </row>
        <row r="50">
          <cell r="G50" t="str">
            <v>105472-P.S.R. RIVADAVIA</v>
          </cell>
          <cell r="H50">
            <v>51</v>
          </cell>
          <cell r="I50">
            <v>51</v>
          </cell>
        </row>
        <row r="51">
          <cell r="G51" t="str">
            <v>105473-P.S.R. TALCUNA</v>
          </cell>
          <cell r="H51">
            <v>48</v>
          </cell>
          <cell r="I51">
            <v>48</v>
          </cell>
        </row>
        <row r="52">
          <cell r="G52" t="str">
            <v>105474-P.S.R. CHAPILCA</v>
          </cell>
          <cell r="H52">
            <v>24</v>
          </cell>
          <cell r="I52">
            <v>24</v>
          </cell>
        </row>
        <row r="53">
          <cell r="G53" t="str">
            <v>105502-P.S.R. CALINGASTA</v>
          </cell>
          <cell r="H53">
            <v>175</v>
          </cell>
          <cell r="I53">
            <v>175</v>
          </cell>
        </row>
        <row r="54">
          <cell r="G54" t="str">
            <v>105509-P.S.R. GUALLIGUAICA</v>
          </cell>
          <cell r="H54">
            <v>25</v>
          </cell>
          <cell r="I54">
            <v>25</v>
          </cell>
        </row>
        <row r="55">
          <cell r="G55" t="str">
            <v>04201-ILLAPEL</v>
          </cell>
          <cell r="H55">
            <v>1240</v>
          </cell>
          <cell r="I55">
            <v>1240</v>
          </cell>
        </row>
        <row r="56">
          <cell r="G56" t="str">
            <v>105103-HOSPITAL ILLAPEL</v>
          </cell>
          <cell r="H56">
            <v>718</v>
          </cell>
          <cell r="I56">
            <v>718</v>
          </cell>
        </row>
        <row r="57">
          <cell r="G57" t="str">
            <v>105326-CESFAM SAN RAFAEL</v>
          </cell>
          <cell r="H57">
            <v>210</v>
          </cell>
          <cell r="I57">
            <v>210</v>
          </cell>
        </row>
        <row r="58">
          <cell r="G58" t="str">
            <v>105443-P.S.R. CARCAMO                   </v>
          </cell>
          <cell r="H58">
            <v>39</v>
          </cell>
          <cell r="I58">
            <v>39</v>
          </cell>
        </row>
        <row r="59">
          <cell r="G59" t="str">
            <v>105444-P.S.R. HUINTIL</v>
          </cell>
          <cell r="H59">
            <v>26</v>
          </cell>
          <cell r="I59">
            <v>26</v>
          </cell>
        </row>
        <row r="60">
          <cell r="G60" t="str">
            <v>105445-P.S.R. LIMAHUIDA</v>
          </cell>
          <cell r="H60">
            <v>21</v>
          </cell>
          <cell r="I60">
            <v>21</v>
          </cell>
        </row>
        <row r="61">
          <cell r="G61" t="str">
            <v>105446-P.S.R. MATANCILLA</v>
          </cell>
          <cell r="H61">
            <v>3</v>
          </cell>
          <cell r="I61">
            <v>3</v>
          </cell>
        </row>
        <row r="62">
          <cell r="G62" t="str">
            <v>105447-P.S.R. PERALILLO</v>
          </cell>
          <cell r="H62">
            <v>25</v>
          </cell>
          <cell r="I62">
            <v>25</v>
          </cell>
        </row>
        <row r="63">
          <cell r="G63" t="str">
            <v>105448-P.S.R. SANTA VIRGINIA</v>
          </cell>
          <cell r="H63">
            <v>15</v>
          </cell>
          <cell r="I63">
            <v>15</v>
          </cell>
        </row>
        <row r="64">
          <cell r="G64" t="str">
            <v>105449-P.S.R. TUNGA NORTE</v>
          </cell>
          <cell r="H64">
            <v>13</v>
          </cell>
          <cell r="I64">
            <v>13</v>
          </cell>
        </row>
        <row r="65">
          <cell r="G65" t="str">
            <v>105485-P.S.R. PLAN DE HORNOS</v>
          </cell>
          <cell r="H65">
            <v>32</v>
          </cell>
          <cell r="I65">
            <v>32</v>
          </cell>
        </row>
        <row r="66">
          <cell r="G66" t="str">
            <v>105486-P.S.R. TUNGA SUR</v>
          </cell>
          <cell r="H66">
            <v>16</v>
          </cell>
          <cell r="I66">
            <v>16</v>
          </cell>
        </row>
        <row r="67">
          <cell r="G67" t="str">
            <v>105487-P.S.R. CAÑAS UNO</v>
          </cell>
          <cell r="H67">
            <v>80</v>
          </cell>
          <cell r="I67">
            <v>80</v>
          </cell>
        </row>
        <row r="68">
          <cell r="G68" t="str">
            <v>105496-P.S.R. PINTACURA SUR</v>
          </cell>
          <cell r="H68">
            <v>23</v>
          </cell>
          <cell r="I68">
            <v>23</v>
          </cell>
        </row>
        <row r="69">
          <cell r="G69" t="str">
            <v>105504-P.S.R. SOCAVON</v>
          </cell>
          <cell r="H69">
            <v>19</v>
          </cell>
          <cell r="I69">
            <v>19</v>
          </cell>
        </row>
        <row r="70">
          <cell r="G70" t="str">
            <v>04202-CANELA</v>
          </cell>
          <cell r="H70">
            <v>414</v>
          </cell>
          <cell r="I70">
            <v>414</v>
          </cell>
        </row>
        <row r="71">
          <cell r="G71" t="str">
            <v>105309-CES. RURAL CANELA</v>
          </cell>
          <cell r="H71">
            <v>196</v>
          </cell>
          <cell r="I71">
            <v>196</v>
          </cell>
        </row>
        <row r="72">
          <cell r="G72" t="str">
            <v>105450-P.S.R. MINCHA NORTE            </v>
          </cell>
          <cell r="H72">
            <v>90</v>
          </cell>
          <cell r="I72">
            <v>90</v>
          </cell>
        </row>
        <row r="73">
          <cell r="G73" t="str">
            <v>105451-P.S.R. AGUA FRIA</v>
          </cell>
          <cell r="H73">
            <v>13</v>
          </cell>
          <cell r="I73">
            <v>13</v>
          </cell>
        </row>
        <row r="74">
          <cell r="G74" t="str">
            <v>105482-P.S.R. CANELA ALTA</v>
          </cell>
          <cell r="H74">
            <v>51</v>
          </cell>
          <cell r="I74">
            <v>51</v>
          </cell>
        </row>
        <row r="75">
          <cell r="G75" t="str">
            <v>105483-P.S.R. LOS RULOS</v>
          </cell>
          <cell r="H75">
            <v>12</v>
          </cell>
          <cell r="I75">
            <v>12</v>
          </cell>
        </row>
        <row r="76">
          <cell r="G76" t="str">
            <v>105484-P.S.R. HUENTELAUQUEN</v>
          </cell>
          <cell r="H76">
            <v>28</v>
          </cell>
          <cell r="I76">
            <v>28</v>
          </cell>
        </row>
        <row r="77">
          <cell r="G77" t="str">
            <v>105488-P.S.R. ESPIRITU SANTO</v>
          </cell>
          <cell r="H77">
            <v>5</v>
          </cell>
          <cell r="I77">
            <v>5</v>
          </cell>
        </row>
        <row r="78">
          <cell r="G78" t="str">
            <v>105493-P.S.R. MINCHA SUR</v>
          </cell>
          <cell r="H78">
            <v>11</v>
          </cell>
          <cell r="I78">
            <v>11</v>
          </cell>
        </row>
        <row r="79">
          <cell r="G79" t="str">
            <v>105497-P.S.R. JABONERIA</v>
          </cell>
          <cell r="H79">
            <v>7</v>
          </cell>
          <cell r="I79">
            <v>7</v>
          </cell>
        </row>
        <row r="80">
          <cell r="G80" t="str">
            <v>105498-P.S.R. QUEBRADA DE LINARES</v>
          </cell>
          <cell r="H80">
            <v>1</v>
          </cell>
          <cell r="I80">
            <v>1</v>
          </cell>
        </row>
        <row r="81">
          <cell r="G81" t="str">
            <v>04203-LOS VILOS</v>
          </cell>
          <cell r="H81">
            <v>915</v>
          </cell>
          <cell r="I81">
            <v>915</v>
          </cell>
        </row>
        <row r="82">
          <cell r="G82" t="str">
            <v>105108-HOSPITAL LOS VILOS</v>
          </cell>
          <cell r="H82">
            <v>657</v>
          </cell>
          <cell r="I82">
            <v>657</v>
          </cell>
        </row>
        <row r="83">
          <cell r="G83" t="str">
            <v>105478-P.S.R. CAIMANES                   </v>
          </cell>
          <cell r="H83">
            <v>129</v>
          </cell>
          <cell r="I83">
            <v>129</v>
          </cell>
        </row>
        <row r="84">
          <cell r="G84" t="str">
            <v>105479-P.S.R. GUANGUALI</v>
          </cell>
          <cell r="H84">
            <v>23</v>
          </cell>
          <cell r="I84">
            <v>23</v>
          </cell>
        </row>
        <row r="85">
          <cell r="G85" t="str">
            <v>105480-P.S.R. QUILIMARI</v>
          </cell>
          <cell r="H85">
            <v>84</v>
          </cell>
          <cell r="I85">
            <v>84</v>
          </cell>
        </row>
        <row r="86">
          <cell r="G86" t="str">
            <v>105481-P.S.R. TILAMA</v>
          </cell>
          <cell r="H86">
            <v>8</v>
          </cell>
          <cell r="I86">
            <v>8</v>
          </cell>
        </row>
        <row r="87">
          <cell r="G87" t="str">
            <v>105511-P.S.R. LOS CONDORES</v>
          </cell>
          <cell r="H87">
            <v>14</v>
          </cell>
          <cell r="I87">
            <v>14</v>
          </cell>
        </row>
        <row r="88">
          <cell r="G88" t="str">
            <v>04204-SALAMANCA</v>
          </cell>
          <cell r="H88">
            <v>1296</v>
          </cell>
          <cell r="I88">
            <v>1296</v>
          </cell>
        </row>
        <row r="89">
          <cell r="G89" t="str">
            <v>105104-HOSPITAL SALAMANCA</v>
          </cell>
          <cell r="H89">
            <v>660</v>
          </cell>
          <cell r="I89">
            <v>660</v>
          </cell>
        </row>
        <row r="90">
          <cell r="G90" t="str">
            <v>105452-P.S.R. CUNCUMEN                 </v>
          </cell>
          <cell r="H90">
            <v>278</v>
          </cell>
          <cell r="I90">
            <v>278</v>
          </cell>
        </row>
        <row r="91">
          <cell r="G91" t="str">
            <v>105453-P.S.R. TRANQUILLA</v>
          </cell>
          <cell r="H91">
            <v>37</v>
          </cell>
          <cell r="I91">
            <v>37</v>
          </cell>
        </row>
        <row r="92">
          <cell r="G92" t="str">
            <v>105454-P.S.R. CUNLAGUA</v>
          </cell>
          <cell r="H92">
            <v>14</v>
          </cell>
          <cell r="I92">
            <v>14</v>
          </cell>
        </row>
        <row r="93">
          <cell r="G93" t="str">
            <v>105455-P.S.R. CHILLEPIN</v>
          </cell>
          <cell r="H93">
            <v>62</v>
          </cell>
          <cell r="I93">
            <v>62</v>
          </cell>
        </row>
        <row r="94">
          <cell r="G94" t="str">
            <v>105456-P.S.R. LLIMPO</v>
          </cell>
          <cell r="H94">
            <v>46</v>
          </cell>
          <cell r="I94">
            <v>46</v>
          </cell>
        </row>
        <row r="95">
          <cell r="G95" t="str">
            <v>105457-P.S.R. SAN AGUSTIN</v>
          </cell>
          <cell r="H95">
            <v>35</v>
          </cell>
          <cell r="I95">
            <v>35</v>
          </cell>
        </row>
        <row r="96">
          <cell r="G96" t="str">
            <v>105458-P.S.R. TAHUINCO</v>
          </cell>
          <cell r="H96">
            <v>40</v>
          </cell>
          <cell r="I96">
            <v>40</v>
          </cell>
        </row>
        <row r="97">
          <cell r="G97" t="str">
            <v>105491-P.S.R. QUELEN BAJO</v>
          </cell>
          <cell r="H97">
            <v>43</v>
          </cell>
          <cell r="I97">
            <v>43</v>
          </cell>
        </row>
        <row r="98">
          <cell r="G98" t="str">
            <v>105492-P.S.R. CAMISA</v>
          </cell>
          <cell r="H98">
            <v>22</v>
          </cell>
          <cell r="I98">
            <v>22</v>
          </cell>
        </row>
        <row r="99">
          <cell r="G99" t="str">
            <v>105501-P.S.R. ARBOLEDA GRANDE</v>
          </cell>
          <cell r="H99">
            <v>59</v>
          </cell>
          <cell r="I99">
            <v>59</v>
          </cell>
        </row>
        <row r="100">
          <cell r="G100" t="str">
            <v>04301-OVALLE</v>
          </cell>
          <cell r="H100">
            <v>4859</v>
          </cell>
          <cell r="I100">
            <v>4859</v>
          </cell>
        </row>
        <row r="101">
          <cell r="G101" t="str">
            <v>105315-CES. RURAL C. DE TAMAYA</v>
          </cell>
          <cell r="H101">
            <v>268</v>
          </cell>
          <cell r="I101">
            <v>268</v>
          </cell>
        </row>
        <row r="102">
          <cell r="G102" t="str">
            <v>105317-CES. JORGE JORDAN D.</v>
          </cell>
          <cell r="H102">
            <v>1304</v>
          </cell>
          <cell r="I102">
            <v>1304</v>
          </cell>
        </row>
        <row r="103">
          <cell r="G103" t="str">
            <v>105322-CES. MARCOS MACUADA</v>
          </cell>
          <cell r="H103">
            <v>1803</v>
          </cell>
          <cell r="I103">
            <v>1803</v>
          </cell>
        </row>
        <row r="104">
          <cell r="G104" t="str">
            <v>105324-CES. SOTAQUI</v>
          </cell>
          <cell r="H104">
            <v>302</v>
          </cell>
          <cell r="I104">
            <v>302</v>
          </cell>
        </row>
        <row r="105">
          <cell r="G105" t="str">
            <v>105415-P.S.R. BARRAZA</v>
          </cell>
          <cell r="H105">
            <v>72</v>
          </cell>
          <cell r="I105">
            <v>72</v>
          </cell>
        </row>
        <row r="106">
          <cell r="G106" t="str">
            <v>105416-P.S.R. CAMARICO                  </v>
          </cell>
          <cell r="H106">
            <v>89</v>
          </cell>
          <cell r="I106">
            <v>89</v>
          </cell>
        </row>
        <row r="107">
          <cell r="G107" t="str">
            <v>105417-P.S.R. ALCONES BAJOS</v>
          </cell>
          <cell r="H107">
            <v>28</v>
          </cell>
          <cell r="I107">
            <v>28</v>
          </cell>
        </row>
        <row r="108">
          <cell r="G108" t="str">
            <v>105419-P.S.R. LAS SOSSAS</v>
          </cell>
          <cell r="H108">
            <v>45</v>
          </cell>
          <cell r="I108">
            <v>45</v>
          </cell>
        </row>
        <row r="109">
          <cell r="G109" t="str">
            <v>105420-P.S.R. LIMARI</v>
          </cell>
          <cell r="H109">
            <v>111</v>
          </cell>
          <cell r="I109">
            <v>111</v>
          </cell>
        </row>
        <row r="110">
          <cell r="G110" t="str">
            <v>105422-P.S.R. HORNILLOS</v>
          </cell>
          <cell r="H110">
            <v>23</v>
          </cell>
          <cell r="I110">
            <v>23</v>
          </cell>
        </row>
        <row r="111">
          <cell r="G111" t="str">
            <v>105437-P.S.R. CHALINGA</v>
          </cell>
          <cell r="H111">
            <v>34</v>
          </cell>
          <cell r="I111">
            <v>34</v>
          </cell>
        </row>
        <row r="112">
          <cell r="G112" t="str">
            <v>105439-P.S.R. CERRO BLANCO</v>
          </cell>
          <cell r="H112">
            <v>15</v>
          </cell>
          <cell r="I112">
            <v>15</v>
          </cell>
        </row>
        <row r="113">
          <cell r="G113" t="str">
            <v>105507-P.S.R. HUAMALATA</v>
          </cell>
          <cell r="H113">
            <v>101</v>
          </cell>
          <cell r="I113">
            <v>101</v>
          </cell>
        </row>
        <row r="114">
          <cell r="G114" t="str">
            <v>105510-P.S.R. RECOLETA</v>
          </cell>
          <cell r="H114">
            <v>80</v>
          </cell>
          <cell r="I114">
            <v>80</v>
          </cell>
        </row>
        <row r="115">
          <cell r="G115" t="str">
            <v>105722-CECOF SAN JOSE DE LA DEHESA</v>
          </cell>
          <cell r="H115">
            <v>280</v>
          </cell>
          <cell r="I115">
            <v>280</v>
          </cell>
        </row>
        <row r="116">
          <cell r="G116" t="str">
            <v>105723-CECOF LIMARI</v>
          </cell>
          <cell r="H116">
            <v>304</v>
          </cell>
          <cell r="I116">
            <v>304</v>
          </cell>
        </row>
        <row r="117">
          <cell r="G117" t="str">
            <v>04302-COMBARBALÁ</v>
          </cell>
          <cell r="H117">
            <v>703</v>
          </cell>
          <cell r="I117">
            <v>703</v>
          </cell>
        </row>
        <row r="118">
          <cell r="G118" t="str">
            <v>105105-HOSPITAL COMBARBALA</v>
          </cell>
          <cell r="H118">
            <v>387</v>
          </cell>
          <cell r="I118">
            <v>387</v>
          </cell>
        </row>
        <row r="119">
          <cell r="G119" t="str">
            <v>105433-P.S.R. SAN LORENZO</v>
          </cell>
          <cell r="H119">
            <v>4</v>
          </cell>
          <cell r="I119">
            <v>4</v>
          </cell>
        </row>
        <row r="120">
          <cell r="G120" t="str">
            <v>105434-P.S.R. SAN MARCOS</v>
          </cell>
          <cell r="H120">
            <v>38</v>
          </cell>
          <cell r="I120">
            <v>38</v>
          </cell>
        </row>
        <row r="121">
          <cell r="G121" t="str">
            <v>105441-P.S.R. MANQUEHUA</v>
          </cell>
          <cell r="H121">
            <v>36</v>
          </cell>
          <cell r="I121">
            <v>36</v>
          </cell>
        </row>
        <row r="122">
          <cell r="G122" t="str">
            <v>105459-P.S.R. BARRANCAS                </v>
          </cell>
          <cell r="H122">
            <v>35</v>
          </cell>
          <cell r="I122">
            <v>35</v>
          </cell>
        </row>
        <row r="123">
          <cell r="G123" t="str">
            <v>105460-P.S.R. COGOTI 18</v>
          </cell>
          <cell r="H123">
            <v>50</v>
          </cell>
          <cell r="I123">
            <v>50</v>
          </cell>
        </row>
        <row r="124">
          <cell r="G124" t="str">
            <v>105461-P.S.R. EL HUACHO</v>
          </cell>
          <cell r="H124">
            <v>13</v>
          </cell>
          <cell r="I124">
            <v>13</v>
          </cell>
        </row>
        <row r="125">
          <cell r="G125" t="str">
            <v>105462-P.S.R. EL SAUCE</v>
          </cell>
          <cell r="H125">
            <v>30</v>
          </cell>
          <cell r="I125">
            <v>30</v>
          </cell>
        </row>
        <row r="126">
          <cell r="G126" t="str">
            <v>105463-P.S.R. QUILITAPIA</v>
          </cell>
          <cell r="H126">
            <v>54</v>
          </cell>
          <cell r="I126">
            <v>54</v>
          </cell>
        </row>
        <row r="127">
          <cell r="G127" t="str">
            <v>105464-P.S.R. LA LIGUA</v>
          </cell>
          <cell r="H127">
            <v>27</v>
          </cell>
          <cell r="I127">
            <v>27</v>
          </cell>
        </row>
        <row r="128">
          <cell r="G128" t="str">
            <v>105465-P.S.R. RAMADILLA</v>
          </cell>
          <cell r="H128">
            <v>14</v>
          </cell>
          <cell r="I128">
            <v>14</v>
          </cell>
        </row>
        <row r="129">
          <cell r="G129" t="str">
            <v>105466-P.S.R. VALLE HERMOSO</v>
          </cell>
          <cell r="H129">
            <v>12</v>
          </cell>
          <cell r="I129">
            <v>12</v>
          </cell>
        </row>
        <row r="130">
          <cell r="G130" t="str">
            <v>105490-P.S.R. EL DURAZNO</v>
          </cell>
          <cell r="H130">
            <v>3</v>
          </cell>
          <cell r="I130">
            <v>3</v>
          </cell>
        </row>
        <row r="131">
          <cell r="G131" t="str">
            <v>04303-MONTE PATRIA</v>
          </cell>
          <cell r="H131">
            <v>1475</v>
          </cell>
          <cell r="I131">
            <v>1475</v>
          </cell>
        </row>
        <row r="132">
          <cell r="G132" t="str">
            <v>105307-CES. RURAL MONTE PATRIA</v>
          </cell>
          <cell r="H132">
            <v>439</v>
          </cell>
          <cell r="I132">
            <v>439</v>
          </cell>
        </row>
        <row r="133">
          <cell r="G133" t="str">
            <v>105311-CES. RURAL CHAÑARAL ALTO</v>
          </cell>
          <cell r="H133">
            <v>162</v>
          </cell>
          <cell r="I133">
            <v>162</v>
          </cell>
        </row>
        <row r="134">
          <cell r="G134" t="str">
            <v>105312-CES. RURAL CAREN</v>
          </cell>
          <cell r="H134">
            <v>126</v>
          </cell>
          <cell r="I134">
            <v>126</v>
          </cell>
        </row>
        <row r="135">
          <cell r="G135" t="str">
            <v>105318-CES. RURAL EL PALQUI</v>
          </cell>
          <cell r="H135">
            <v>428</v>
          </cell>
          <cell r="I135">
            <v>428</v>
          </cell>
        </row>
        <row r="136">
          <cell r="G136" t="str">
            <v>105425-P.S.R. CHILECITO</v>
          </cell>
          <cell r="H136">
            <v>29</v>
          </cell>
          <cell r="I136">
            <v>29</v>
          </cell>
        </row>
        <row r="137">
          <cell r="G137" t="str">
            <v>105427-P.S.R. HACIENDA VALDIVIA</v>
          </cell>
          <cell r="H137">
            <v>28</v>
          </cell>
          <cell r="I137">
            <v>28</v>
          </cell>
        </row>
        <row r="138">
          <cell r="G138" t="str">
            <v>105428-P.S.R. HUATULAME</v>
          </cell>
          <cell r="H138">
            <v>57</v>
          </cell>
          <cell r="I138">
            <v>57</v>
          </cell>
        </row>
        <row r="139">
          <cell r="G139" t="str">
            <v>105430-P.S.R. MIALQUI</v>
          </cell>
          <cell r="H139">
            <v>21</v>
          </cell>
          <cell r="I139">
            <v>21</v>
          </cell>
        </row>
        <row r="140">
          <cell r="G140" t="str">
            <v>105431-P.S.R. PEDREGAL</v>
          </cell>
          <cell r="H140">
            <v>35</v>
          </cell>
          <cell r="I140">
            <v>35</v>
          </cell>
        </row>
        <row r="141">
          <cell r="G141" t="str">
            <v>105432-P.S.R. RAPEL</v>
          </cell>
          <cell r="H141">
            <v>53</v>
          </cell>
          <cell r="I141">
            <v>53</v>
          </cell>
        </row>
        <row r="142">
          <cell r="G142" t="str">
            <v>105435-P.S.R. TULAHUEN</v>
          </cell>
          <cell r="H142">
            <v>67</v>
          </cell>
          <cell r="I142">
            <v>67</v>
          </cell>
        </row>
        <row r="143">
          <cell r="G143" t="str">
            <v>105436-P.S.R. EL MAITEN</v>
          </cell>
          <cell r="H143">
            <v>21</v>
          </cell>
          <cell r="I143">
            <v>21</v>
          </cell>
        </row>
        <row r="144">
          <cell r="G144" t="str">
            <v>105489-P.S.R. RAMADAS DE TULAHUEN</v>
          </cell>
          <cell r="H144">
            <v>9</v>
          </cell>
          <cell r="I144">
            <v>9</v>
          </cell>
        </row>
        <row r="145">
          <cell r="G145" t="str">
            <v>04304-PUNITAQUI</v>
          </cell>
          <cell r="H145">
            <v>624</v>
          </cell>
          <cell r="I145">
            <v>624</v>
          </cell>
        </row>
        <row r="146">
          <cell r="G146" t="str">
            <v>105308-CES. RURAL PUNITAQUI</v>
          </cell>
          <cell r="H146">
            <v>553</v>
          </cell>
          <cell r="I146">
            <v>553</v>
          </cell>
        </row>
        <row r="147">
          <cell r="G147" t="str">
            <v>105440-P.S.R. DIVISADERO</v>
          </cell>
          <cell r="H147">
            <v>18</v>
          </cell>
          <cell r="I147">
            <v>18</v>
          </cell>
        </row>
        <row r="148">
          <cell r="G148" t="str">
            <v>105508-P.S.R. EL PARRAL DE QUILES  </v>
          </cell>
          <cell r="H148">
            <v>53</v>
          </cell>
          <cell r="I148">
            <v>53</v>
          </cell>
        </row>
        <row r="149">
          <cell r="G149" t="str">
            <v>04305-RIO HURATDO</v>
          </cell>
          <cell r="H149">
            <v>262</v>
          </cell>
          <cell r="I149">
            <v>262</v>
          </cell>
        </row>
        <row r="150">
          <cell r="G150" t="str">
            <v>105310-CES. RURAL PICHASCA</v>
          </cell>
          <cell r="H150">
            <v>118</v>
          </cell>
          <cell r="I150">
            <v>118</v>
          </cell>
        </row>
        <row r="151">
          <cell r="G151" t="str">
            <v>105409-P.S.R. EL CHAÑAR</v>
          </cell>
          <cell r="H151">
            <v>18</v>
          </cell>
          <cell r="I151">
            <v>18</v>
          </cell>
        </row>
        <row r="152">
          <cell r="G152" t="str">
            <v>105410-P.S.R. HURTADO</v>
          </cell>
          <cell r="H152">
            <v>23</v>
          </cell>
          <cell r="I152">
            <v>23</v>
          </cell>
        </row>
        <row r="153">
          <cell r="G153" t="str">
            <v>105411-P.S.R. LAS BREAS</v>
          </cell>
          <cell r="H153">
            <v>8</v>
          </cell>
          <cell r="I153">
            <v>8</v>
          </cell>
        </row>
        <row r="154">
          <cell r="G154" t="str">
            <v>105413-P.S.R. SAMO ALTO</v>
          </cell>
          <cell r="H154">
            <v>48</v>
          </cell>
          <cell r="I154">
            <v>48</v>
          </cell>
        </row>
        <row r="155">
          <cell r="G155" t="str">
            <v>105414-P.S.R. SERON</v>
          </cell>
          <cell r="H155">
            <v>29</v>
          </cell>
          <cell r="I155">
            <v>29</v>
          </cell>
        </row>
        <row r="156">
          <cell r="G156" t="str">
            <v>105503-P.S.R. TABAQUEROS</v>
          </cell>
          <cell r="H156">
            <v>18</v>
          </cell>
          <cell r="I156">
            <v>18</v>
          </cell>
        </row>
      </sheetData>
      <sheetData sheetId="14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17973</v>
          </cell>
          <cell r="I4">
            <v>17973</v>
          </cell>
        </row>
        <row r="5">
          <cell r="G5" t="str">
            <v>105300-CES. CARDENAL CARO</v>
          </cell>
          <cell r="H5">
            <v>3595</v>
          </cell>
          <cell r="I5">
            <v>3595</v>
          </cell>
        </row>
        <row r="6">
          <cell r="G6" t="str">
            <v>105301-CES. LAS COMPAÑIAS</v>
          </cell>
          <cell r="H6">
            <v>2437</v>
          </cell>
          <cell r="I6">
            <v>2437</v>
          </cell>
        </row>
        <row r="7">
          <cell r="G7" t="str">
            <v>105302-CES. PEDRO AGUIRRE C.</v>
          </cell>
          <cell r="H7">
            <v>3096</v>
          </cell>
          <cell r="I7">
            <v>3096</v>
          </cell>
        </row>
        <row r="8">
          <cell r="G8" t="str">
            <v>105313-CES. SCHAFFHAUSER</v>
          </cell>
          <cell r="H8">
            <v>3325</v>
          </cell>
          <cell r="I8">
            <v>3325</v>
          </cell>
        </row>
        <row r="9">
          <cell r="G9" t="str">
            <v>105319-CES. CARDENAL R.S.H.</v>
          </cell>
          <cell r="H9">
            <v>2437</v>
          </cell>
          <cell r="I9">
            <v>2437</v>
          </cell>
        </row>
        <row r="10">
          <cell r="G10" t="str">
            <v>105325-CESFAM JUAN PABLO II</v>
          </cell>
          <cell r="H10">
            <v>1453</v>
          </cell>
          <cell r="I10">
            <v>1453</v>
          </cell>
        </row>
        <row r="11">
          <cell r="G11" t="str">
            <v>105400-P.S.R. ALGARROBITO            </v>
          </cell>
          <cell r="H11">
            <v>598</v>
          </cell>
          <cell r="I11">
            <v>598</v>
          </cell>
        </row>
        <row r="12">
          <cell r="G12" t="str">
            <v>105401-P.S.R. LAS ROJAS</v>
          </cell>
          <cell r="H12">
            <v>101</v>
          </cell>
          <cell r="I12">
            <v>101</v>
          </cell>
        </row>
        <row r="13">
          <cell r="G13" t="str">
            <v>105402-P.S.R. EL ROMERO</v>
          </cell>
          <cell r="H13">
            <v>80</v>
          </cell>
          <cell r="I13">
            <v>80</v>
          </cell>
        </row>
        <row r="14">
          <cell r="G14" t="str">
            <v>105499-P.S.R. LAMBERT</v>
          </cell>
          <cell r="H14">
            <v>75</v>
          </cell>
          <cell r="I14">
            <v>75</v>
          </cell>
        </row>
        <row r="15">
          <cell r="G15" t="str">
            <v>105700-CECOF VILLA EL INDIO</v>
          </cell>
          <cell r="H15">
            <v>382</v>
          </cell>
          <cell r="I15">
            <v>382</v>
          </cell>
        </row>
        <row r="16">
          <cell r="G16" t="str">
            <v>105701-CECOF VILLA ALEMANIA</v>
          </cell>
          <cell r="H16">
            <v>134</v>
          </cell>
          <cell r="I16">
            <v>134</v>
          </cell>
        </row>
        <row r="17">
          <cell r="G17" t="str">
            <v>105702-CECOF VILLA LAMBERT</v>
          </cell>
          <cell r="H17">
            <v>260</v>
          </cell>
          <cell r="I17">
            <v>260</v>
          </cell>
        </row>
        <row r="18">
          <cell r="G18" t="str">
            <v>04102-COQUIMBO</v>
          </cell>
          <cell r="H18">
            <v>19003</v>
          </cell>
          <cell r="I18">
            <v>19003</v>
          </cell>
        </row>
        <row r="19">
          <cell r="G19" t="str">
            <v>105101-HOSPITAL COQUIMBO</v>
          </cell>
          <cell r="H19">
            <v>71</v>
          </cell>
          <cell r="I19">
            <v>71</v>
          </cell>
        </row>
        <row r="20">
          <cell r="G20" t="str">
            <v>105303-CES. SAN JUAN</v>
          </cell>
          <cell r="H20">
            <v>3356</v>
          </cell>
          <cell r="I20">
            <v>3356</v>
          </cell>
        </row>
        <row r="21">
          <cell r="G21" t="str">
            <v>105304-CES. SANTA CECILIA</v>
          </cell>
          <cell r="H21">
            <v>2617</v>
          </cell>
          <cell r="I21">
            <v>2617</v>
          </cell>
        </row>
        <row r="22">
          <cell r="G22" t="str">
            <v>105305-CES. TIERRAS BLANCAS</v>
          </cell>
          <cell r="H22">
            <v>6357</v>
          </cell>
          <cell r="I22">
            <v>6357</v>
          </cell>
        </row>
        <row r="23">
          <cell r="G23" t="str">
            <v>105321-CES. RURAL  TONGOY</v>
          </cell>
          <cell r="H23">
            <v>647</v>
          </cell>
          <cell r="I23">
            <v>647</v>
          </cell>
        </row>
        <row r="24">
          <cell r="G24" t="str">
            <v>105323-CES. DR. SERGIO AGUILAR</v>
          </cell>
          <cell r="H24">
            <v>4471</v>
          </cell>
          <cell r="I24">
            <v>4471</v>
          </cell>
        </row>
        <row r="25">
          <cell r="G25" t="str">
            <v>105404-P.S.R. EL TANGUE                         </v>
          </cell>
          <cell r="H25">
            <v>243</v>
          </cell>
          <cell r="I25">
            <v>243</v>
          </cell>
        </row>
        <row r="26">
          <cell r="G26" t="str">
            <v>105405-P.S.R. GUANAQUEROS</v>
          </cell>
          <cell r="H26">
            <v>267</v>
          </cell>
          <cell r="I26">
            <v>267</v>
          </cell>
        </row>
        <row r="27">
          <cell r="G27" t="str">
            <v>105406-P.S.R. PAN DE AZUCAR</v>
          </cell>
          <cell r="H27">
            <v>668</v>
          </cell>
          <cell r="I27">
            <v>668</v>
          </cell>
        </row>
        <row r="28">
          <cell r="G28" t="str">
            <v>105407-P.S.R. TAMBILLOS</v>
          </cell>
          <cell r="H28">
            <v>89</v>
          </cell>
          <cell r="I28">
            <v>89</v>
          </cell>
        </row>
        <row r="29">
          <cell r="G29" t="str">
            <v>105705-CECOF EL ALBA</v>
          </cell>
          <cell r="H29">
            <v>217</v>
          </cell>
          <cell r="I29">
            <v>217</v>
          </cell>
        </row>
        <row r="30">
          <cell r="G30" t="str">
            <v>04103-ANDACOLLO</v>
          </cell>
          <cell r="H30">
            <v>1113</v>
          </cell>
          <cell r="I30">
            <v>1113</v>
          </cell>
        </row>
        <row r="31">
          <cell r="G31" t="str">
            <v>105106-HOSPITAL ANDACOLLO</v>
          </cell>
          <cell r="H31">
            <v>1113</v>
          </cell>
          <cell r="I31">
            <v>1113</v>
          </cell>
        </row>
        <row r="32">
          <cell r="G32" t="str">
            <v>04104-LA HIGUERA</v>
          </cell>
          <cell r="H32">
            <v>412</v>
          </cell>
          <cell r="I32">
            <v>412</v>
          </cell>
        </row>
        <row r="33">
          <cell r="G33" t="str">
            <v>105314-CES. LA HIGUERA</v>
          </cell>
          <cell r="H33">
            <v>146</v>
          </cell>
          <cell r="I33">
            <v>146</v>
          </cell>
        </row>
        <row r="34">
          <cell r="G34" t="str">
            <v>105500-P.S.R. CALETA HORNOS        </v>
          </cell>
          <cell r="H34">
            <v>106</v>
          </cell>
          <cell r="I34">
            <v>106</v>
          </cell>
        </row>
        <row r="35">
          <cell r="G35" t="str">
            <v>105505-P.S.R. LOS CHOROS</v>
          </cell>
          <cell r="H35">
            <v>77</v>
          </cell>
          <cell r="I35">
            <v>77</v>
          </cell>
        </row>
        <row r="36">
          <cell r="G36" t="str">
            <v>105506-P.S.R. EL TRAPICHE</v>
          </cell>
          <cell r="H36">
            <v>83</v>
          </cell>
          <cell r="I36">
            <v>83</v>
          </cell>
        </row>
        <row r="37">
          <cell r="G37" t="str">
            <v>04105-PAIHUANO</v>
          </cell>
          <cell r="H37">
            <v>657</v>
          </cell>
          <cell r="I37">
            <v>657</v>
          </cell>
        </row>
        <row r="38">
          <cell r="G38" t="str">
            <v>105306-CES. PAIHUANO</v>
          </cell>
          <cell r="H38">
            <v>334</v>
          </cell>
          <cell r="I38">
            <v>334</v>
          </cell>
        </row>
        <row r="39">
          <cell r="G39" t="str">
            <v>105475-P.S.R. HORCON</v>
          </cell>
          <cell r="H39">
            <v>100</v>
          </cell>
          <cell r="I39">
            <v>100</v>
          </cell>
        </row>
        <row r="40">
          <cell r="G40" t="str">
            <v>105476-P.S.R. MONTE GRANDE</v>
          </cell>
          <cell r="H40">
            <v>72</v>
          </cell>
          <cell r="I40">
            <v>72</v>
          </cell>
        </row>
        <row r="41">
          <cell r="G41" t="str">
            <v>105477-P.S.R. PISCO ELQUI</v>
          </cell>
          <cell r="H41">
            <v>151</v>
          </cell>
          <cell r="I41">
            <v>151</v>
          </cell>
        </row>
        <row r="42">
          <cell r="G42" t="str">
            <v>04106-VICUÑA</v>
          </cell>
          <cell r="H42">
            <v>2709</v>
          </cell>
          <cell r="I42">
            <v>2709</v>
          </cell>
        </row>
        <row r="43">
          <cell r="G43" t="str">
            <v>105107-HOSPITAL VICUÑA</v>
          </cell>
          <cell r="H43">
            <v>1356</v>
          </cell>
          <cell r="I43">
            <v>1356</v>
          </cell>
        </row>
        <row r="44">
          <cell r="G44" t="str">
            <v>105467-P.S.R. DIAGUITAS</v>
          </cell>
          <cell r="H44">
            <v>160</v>
          </cell>
          <cell r="I44">
            <v>160</v>
          </cell>
        </row>
        <row r="45">
          <cell r="G45" t="str">
            <v>105468-P.S.R. EL MOLLE</v>
          </cell>
          <cell r="H45">
            <v>85</v>
          </cell>
          <cell r="I45">
            <v>85</v>
          </cell>
        </row>
        <row r="46">
          <cell r="G46" t="str">
            <v>105469-P.S.R. EL TAMBO</v>
          </cell>
          <cell r="H46">
            <v>187</v>
          </cell>
          <cell r="I46">
            <v>187</v>
          </cell>
        </row>
        <row r="47">
          <cell r="G47" t="str">
            <v>105470-P.S.R. HUANTA</v>
          </cell>
          <cell r="H47">
            <v>25</v>
          </cell>
          <cell r="I47">
            <v>25</v>
          </cell>
        </row>
        <row r="48">
          <cell r="G48" t="str">
            <v>105471-P.S.R. PERALILLO</v>
          </cell>
          <cell r="H48">
            <v>237</v>
          </cell>
          <cell r="I48">
            <v>237</v>
          </cell>
        </row>
        <row r="49">
          <cell r="G49" t="str">
            <v>105472-P.S.R. RIVADAVIA</v>
          </cell>
          <cell r="H49">
            <v>127</v>
          </cell>
          <cell r="I49">
            <v>127</v>
          </cell>
        </row>
        <row r="50">
          <cell r="G50" t="str">
            <v>105473-P.S.R. TALCUNA</v>
          </cell>
          <cell r="H50">
            <v>103</v>
          </cell>
          <cell r="I50">
            <v>103</v>
          </cell>
        </row>
        <row r="51">
          <cell r="G51" t="str">
            <v>105474-P.S.R. CHAPILCA</v>
          </cell>
          <cell r="H51">
            <v>57</v>
          </cell>
          <cell r="I51">
            <v>57</v>
          </cell>
        </row>
        <row r="52">
          <cell r="G52" t="str">
            <v>105502-P.S.R. CALINGASTA</v>
          </cell>
          <cell r="H52">
            <v>307</v>
          </cell>
          <cell r="I52">
            <v>307</v>
          </cell>
        </row>
        <row r="53">
          <cell r="G53" t="str">
            <v>105509-P.S.R. GUALLIGUAICA</v>
          </cell>
          <cell r="H53">
            <v>65</v>
          </cell>
          <cell r="I53">
            <v>65</v>
          </cell>
        </row>
        <row r="54">
          <cell r="G54" t="str">
            <v>04201-ILLAPEL</v>
          </cell>
          <cell r="H54">
            <v>2994</v>
          </cell>
          <cell r="I54">
            <v>2994</v>
          </cell>
        </row>
        <row r="55">
          <cell r="G55" t="str">
            <v>105103-HOSPITAL ILLAPEL</v>
          </cell>
          <cell r="H55">
            <v>1401</v>
          </cell>
          <cell r="I55">
            <v>1401</v>
          </cell>
        </row>
        <row r="56">
          <cell r="G56" t="str">
            <v>105326-CESFAM SAN RAFAEL</v>
          </cell>
          <cell r="H56">
            <v>561</v>
          </cell>
          <cell r="I56">
            <v>561</v>
          </cell>
        </row>
        <row r="57">
          <cell r="G57" t="str">
            <v>105443-P.S.R. CARCAMO                   </v>
          </cell>
          <cell r="H57">
            <v>152</v>
          </cell>
          <cell r="I57">
            <v>152</v>
          </cell>
        </row>
        <row r="58">
          <cell r="G58" t="str">
            <v>105444-P.S.R. HUINTIL</v>
          </cell>
          <cell r="H58">
            <v>73</v>
          </cell>
          <cell r="I58">
            <v>73</v>
          </cell>
        </row>
        <row r="59">
          <cell r="G59" t="str">
            <v>105445-P.S.R. LIMAHUIDA</v>
          </cell>
          <cell r="H59">
            <v>88</v>
          </cell>
          <cell r="I59">
            <v>88</v>
          </cell>
        </row>
        <row r="60">
          <cell r="G60" t="str">
            <v>105446-P.S.R. MATANCILLA</v>
          </cell>
          <cell r="H60">
            <v>20</v>
          </cell>
          <cell r="I60">
            <v>20</v>
          </cell>
        </row>
        <row r="61">
          <cell r="G61" t="str">
            <v>105447-P.S.R. PERALILLO</v>
          </cell>
          <cell r="H61">
            <v>81</v>
          </cell>
          <cell r="I61">
            <v>81</v>
          </cell>
        </row>
        <row r="62">
          <cell r="G62" t="str">
            <v>105448-P.S.R. SANTA VIRGINIA</v>
          </cell>
          <cell r="H62">
            <v>91</v>
          </cell>
          <cell r="I62">
            <v>91</v>
          </cell>
        </row>
        <row r="63">
          <cell r="G63" t="str">
            <v>105449-P.S.R. TUNGA NORTE</v>
          </cell>
          <cell r="H63">
            <v>41</v>
          </cell>
          <cell r="I63">
            <v>41</v>
          </cell>
        </row>
        <row r="64">
          <cell r="G64" t="str">
            <v>105485-P.S.R. PLAN DE HORNOS</v>
          </cell>
          <cell r="H64">
            <v>130</v>
          </cell>
          <cell r="I64">
            <v>130</v>
          </cell>
        </row>
        <row r="65">
          <cell r="G65" t="str">
            <v>105486-P.S.R. TUNGA SUR</v>
          </cell>
          <cell r="H65">
            <v>49</v>
          </cell>
          <cell r="I65">
            <v>49</v>
          </cell>
        </row>
        <row r="66">
          <cell r="G66" t="str">
            <v>105487-P.S.R. CAÑAS UNO</v>
          </cell>
          <cell r="H66">
            <v>191</v>
          </cell>
          <cell r="I66">
            <v>191</v>
          </cell>
        </row>
        <row r="67">
          <cell r="G67" t="str">
            <v>105496-P.S.R. PINTACURA SUR</v>
          </cell>
          <cell r="H67">
            <v>67</v>
          </cell>
          <cell r="I67">
            <v>67</v>
          </cell>
        </row>
        <row r="68">
          <cell r="G68" t="str">
            <v>105504-P.S.R. SOCAVON</v>
          </cell>
          <cell r="H68">
            <v>49</v>
          </cell>
          <cell r="I68">
            <v>49</v>
          </cell>
        </row>
        <row r="69">
          <cell r="G69" t="str">
            <v>04202-CANELA</v>
          </cell>
          <cell r="H69">
            <v>1381</v>
          </cell>
          <cell r="I69">
            <v>1381</v>
          </cell>
        </row>
        <row r="70">
          <cell r="G70" t="str">
            <v>105309-CES. RURAL CANELA</v>
          </cell>
          <cell r="H70">
            <v>540</v>
          </cell>
          <cell r="I70">
            <v>540</v>
          </cell>
        </row>
        <row r="71">
          <cell r="G71" t="str">
            <v>105450-P.S.R. MINCHA NORTE            </v>
          </cell>
          <cell r="H71">
            <v>329</v>
          </cell>
          <cell r="I71">
            <v>329</v>
          </cell>
        </row>
        <row r="72">
          <cell r="G72" t="str">
            <v>105451-P.S.R. AGUA FRIA</v>
          </cell>
          <cell r="H72">
            <v>77</v>
          </cell>
          <cell r="I72">
            <v>77</v>
          </cell>
        </row>
        <row r="73">
          <cell r="G73" t="str">
            <v>105482-P.S.R. CANELA ALTA</v>
          </cell>
          <cell r="H73">
            <v>170</v>
          </cell>
          <cell r="I73">
            <v>170</v>
          </cell>
        </row>
        <row r="74">
          <cell r="G74" t="str">
            <v>105483-P.S.R. LOS RULOS</v>
          </cell>
          <cell r="H74">
            <v>58</v>
          </cell>
          <cell r="I74">
            <v>58</v>
          </cell>
        </row>
        <row r="75">
          <cell r="G75" t="str">
            <v>105484-P.S.R. HUENTELAUQUEN</v>
          </cell>
          <cell r="H75">
            <v>113</v>
          </cell>
          <cell r="I75">
            <v>113</v>
          </cell>
        </row>
        <row r="76">
          <cell r="G76" t="str">
            <v>105488-P.S.R. ESPIRITU SANTO</v>
          </cell>
          <cell r="H76">
            <v>16</v>
          </cell>
          <cell r="I76">
            <v>16</v>
          </cell>
        </row>
        <row r="77">
          <cell r="G77" t="str">
            <v>105493-P.S.R. MINCHA SUR</v>
          </cell>
          <cell r="H77">
            <v>42</v>
          </cell>
          <cell r="I77">
            <v>42</v>
          </cell>
        </row>
        <row r="78">
          <cell r="G78" t="str">
            <v>105497-P.S.R. JABONERIA</v>
          </cell>
          <cell r="H78">
            <v>21</v>
          </cell>
          <cell r="I78">
            <v>21</v>
          </cell>
        </row>
        <row r="79">
          <cell r="G79" t="str">
            <v>105498-P.S.R. QUEBRADA DE LINARES</v>
          </cell>
          <cell r="H79">
            <v>15</v>
          </cell>
          <cell r="I79">
            <v>15</v>
          </cell>
        </row>
        <row r="80">
          <cell r="G80" t="str">
            <v>04203-LOS VILOS</v>
          </cell>
          <cell r="H80">
            <v>2338</v>
          </cell>
          <cell r="I80">
            <v>2338</v>
          </cell>
        </row>
        <row r="81">
          <cell r="G81" t="str">
            <v>105108-HOSPITAL LOS VILOS</v>
          </cell>
          <cell r="H81">
            <v>1461</v>
          </cell>
          <cell r="I81">
            <v>1461</v>
          </cell>
        </row>
        <row r="82">
          <cell r="G82" t="str">
            <v>105478-P.S.R. CAIMANES                   </v>
          </cell>
          <cell r="H82">
            <v>422</v>
          </cell>
          <cell r="I82">
            <v>422</v>
          </cell>
        </row>
        <row r="83">
          <cell r="G83" t="str">
            <v>105479-P.S.R. GUANGUALI</v>
          </cell>
          <cell r="H83">
            <v>119</v>
          </cell>
          <cell r="I83">
            <v>119</v>
          </cell>
        </row>
        <row r="84">
          <cell r="G84" t="str">
            <v>105480-P.S.R. QUILIMARI</v>
          </cell>
          <cell r="H84">
            <v>228</v>
          </cell>
          <cell r="I84">
            <v>228</v>
          </cell>
        </row>
        <row r="85">
          <cell r="G85" t="str">
            <v>105481-P.S.R. TILAMA</v>
          </cell>
          <cell r="H85">
            <v>40</v>
          </cell>
          <cell r="I85">
            <v>40</v>
          </cell>
        </row>
        <row r="86">
          <cell r="G86" t="str">
            <v>105511-P.S.R. LOS CONDORES</v>
          </cell>
          <cell r="H86">
            <v>68</v>
          </cell>
          <cell r="I86">
            <v>68</v>
          </cell>
        </row>
        <row r="87">
          <cell r="G87" t="str">
            <v>04204-SALAMANCA</v>
          </cell>
          <cell r="H87">
            <v>3244</v>
          </cell>
          <cell r="I87">
            <v>3244</v>
          </cell>
        </row>
        <row r="88">
          <cell r="G88" t="str">
            <v>105104-HOSPITAL SALAMANCA</v>
          </cell>
          <cell r="H88">
            <v>1436</v>
          </cell>
          <cell r="I88">
            <v>1436</v>
          </cell>
        </row>
        <row r="89">
          <cell r="G89" t="str">
            <v>105452-P.S.R. CUNCUMEN                 </v>
          </cell>
          <cell r="H89">
            <v>843</v>
          </cell>
          <cell r="I89">
            <v>843</v>
          </cell>
        </row>
        <row r="90">
          <cell r="G90" t="str">
            <v>105453-P.S.R. TRANQUILLA</v>
          </cell>
          <cell r="H90">
            <v>116</v>
          </cell>
          <cell r="I90">
            <v>116</v>
          </cell>
        </row>
        <row r="91">
          <cell r="G91" t="str">
            <v>105454-P.S.R. CUNLAGUA</v>
          </cell>
          <cell r="H91">
            <v>62</v>
          </cell>
          <cell r="I91">
            <v>62</v>
          </cell>
        </row>
        <row r="92">
          <cell r="G92" t="str">
            <v>105455-P.S.R. CHILLEPIN</v>
          </cell>
          <cell r="H92">
            <v>147</v>
          </cell>
          <cell r="I92">
            <v>147</v>
          </cell>
        </row>
        <row r="93">
          <cell r="G93" t="str">
            <v>105456-P.S.R. LLIMPO</v>
          </cell>
          <cell r="H93">
            <v>104</v>
          </cell>
          <cell r="I93">
            <v>104</v>
          </cell>
        </row>
        <row r="94">
          <cell r="G94" t="str">
            <v>105457-P.S.R. SAN AGUSTIN</v>
          </cell>
          <cell r="H94">
            <v>99</v>
          </cell>
          <cell r="I94">
            <v>99</v>
          </cell>
        </row>
        <row r="95">
          <cell r="G95" t="str">
            <v>105458-P.S.R. TAHUINCO</v>
          </cell>
          <cell r="H95">
            <v>93</v>
          </cell>
          <cell r="I95">
            <v>93</v>
          </cell>
        </row>
        <row r="96">
          <cell r="G96" t="str">
            <v>105491-P.S.R. QUELEN BAJO</v>
          </cell>
          <cell r="H96">
            <v>97</v>
          </cell>
          <cell r="I96">
            <v>97</v>
          </cell>
        </row>
        <row r="97">
          <cell r="G97" t="str">
            <v>105492-P.S.R. CAMISA</v>
          </cell>
          <cell r="H97">
            <v>95</v>
          </cell>
          <cell r="I97">
            <v>95</v>
          </cell>
        </row>
        <row r="98">
          <cell r="G98" t="str">
            <v>105501-P.S.R. ARBOLEDA GRANDE</v>
          </cell>
          <cell r="H98">
            <v>152</v>
          </cell>
          <cell r="I98">
            <v>152</v>
          </cell>
        </row>
        <row r="99">
          <cell r="G99" t="str">
            <v>04301-OVALLE</v>
          </cell>
          <cell r="H99">
            <v>11570</v>
          </cell>
          <cell r="I99">
            <v>11570</v>
          </cell>
        </row>
        <row r="100">
          <cell r="G100" t="str">
            <v>105315-CES. RURAL C. DE TAMAYA</v>
          </cell>
          <cell r="H100">
            <v>677</v>
          </cell>
          <cell r="I100">
            <v>677</v>
          </cell>
        </row>
        <row r="101">
          <cell r="G101" t="str">
            <v>105317-CES. JORGE JORDAN D.</v>
          </cell>
          <cell r="H101">
            <v>2595</v>
          </cell>
          <cell r="I101">
            <v>2595</v>
          </cell>
        </row>
        <row r="102">
          <cell r="G102" t="str">
            <v>105322-CES. MARCOS MACUADA</v>
          </cell>
          <cell r="H102">
            <v>4364</v>
          </cell>
          <cell r="I102">
            <v>4364</v>
          </cell>
        </row>
        <row r="103">
          <cell r="G103" t="str">
            <v>105324-CES. SOTAQUI</v>
          </cell>
          <cell r="H103">
            <v>704</v>
          </cell>
          <cell r="I103">
            <v>704</v>
          </cell>
        </row>
        <row r="104">
          <cell r="G104" t="str">
            <v>105415-P.S.R. BARRAZA</v>
          </cell>
          <cell r="H104">
            <v>234</v>
          </cell>
          <cell r="I104">
            <v>234</v>
          </cell>
        </row>
        <row r="105">
          <cell r="G105" t="str">
            <v>105416-P.S.R. CAMARICO                  </v>
          </cell>
          <cell r="H105">
            <v>265</v>
          </cell>
          <cell r="I105">
            <v>265</v>
          </cell>
        </row>
        <row r="106">
          <cell r="G106" t="str">
            <v>105417-P.S.R. ALCONES BAJOS</v>
          </cell>
          <cell r="H106">
            <v>165</v>
          </cell>
          <cell r="I106">
            <v>165</v>
          </cell>
        </row>
        <row r="107">
          <cell r="G107" t="str">
            <v>105419-P.S.R. LAS SOSSAS</v>
          </cell>
          <cell r="H107">
            <v>95</v>
          </cell>
          <cell r="I107">
            <v>95</v>
          </cell>
        </row>
        <row r="108">
          <cell r="G108" t="str">
            <v>105420-P.S.R. LIMARI</v>
          </cell>
          <cell r="H108">
            <v>379</v>
          </cell>
          <cell r="I108">
            <v>379</v>
          </cell>
        </row>
        <row r="109">
          <cell r="G109" t="str">
            <v>105422-P.S.R. HORNILLOS</v>
          </cell>
          <cell r="H109">
            <v>84</v>
          </cell>
          <cell r="I109">
            <v>84</v>
          </cell>
        </row>
        <row r="110">
          <cell r="G110" t="str">
            <v>105437-P.S.R. CHALINGA</v>
          </cell>
          <cell r="H110">
            <v>157</v>
          </cell>
          <cell r="I110">
            <v>157</v>
          </cell>
        </row>
        <row r="111">
          <cell r="G111" t="str">
            <v>105439-P.S.R. CERRO BLANCO</v>
          </cell>
          <cell r="H111">
            <v>79</v>
          </cell>
          <cell r="I111">
            <v>79</v>
          </cell>
        </row>
        <row r="112">
          <cell r="G112" t="str">
            <v>105507-P.S.R. HUAMALATA</v>
          </cell>
          <cell r="H112">
            <v>290</v>
          </cell>
          <cell r="I112">
            <v>290</v>
          </cell>
        </row>
        <row r="113">
          <cell r="G113" t="str">
            <v>105510-P.S.R. RECOLETA</v>
          </cell>
          <cell r="H113">
            <v>242</v>
          </cell>
          <cell r="I113">
            <v>242</v>
          </cell>
        </row>
        <row r="114">
          <cell r="G114" t="str">
            <v>105722-CECOF SAN JOSE DE LA DEHESA</v>
          </cell>
          <cell r="H114">
            <v>627</v>
          </cell>
          <cell r="I114">
            <v>627</v>
          </cell>
        </row>
        <row r="115">
          <cell r="G115" t="str">
            <v>105723-CECOF LIMARI</v>
          </cell>
          <cell r="H115">
            <v>613</v>
          </cell>
          <cell r="I115">
            <v>613</v>
          </cell>
        </row>
        <row r="116">
          <cell r="G116" t="str">
            <v>04302-COMBARBALÁ</v>
          </cell>
          <cell r="H116">
            <v>2027</v>
          </cell>
          <cell r="I116">
            <v>2027</v>
          </cell>
        </row>
        <row r="117">
          <cell r="G117" t="str">
            <v>105105-HOSPITAL COMBARBALA</v>
          </cell>
          <cell r="H117">
            <v>904</v>
          </cell>
          <cell r="I117">
            <v>904</v>
          </cell>
        </row>
        <row r="118">
          <cell r="G118" t="str">
            <v>105433-P.S.R. SAN LORENZO</v>
          </cell>
          <cell r="H118">
            <v>21</v>
          </cell>
          <cell r="I118">
            <v>21</v>
          </cell>
        </row>
        <row r="119">
          <cell r="G119" t="str">
            <v>105434-P.S.R. SAN MARCOS</v>
          </cell>
          <cell r="H119">
            <v>125</v>
          </cell>
          <cell r="I119">
            <v>125</v>
          </cell>
        </row>
        <row r="120">
          <cell r="G120" t="str">
            <v>105441-P.S.R. MANQUEHUA</v>
          </cell>
          <cell r="H120">
            <v>112</v>
          </cell>
          <cell r="I120">
            <v>112</v>
          </cell>
        </row>
        <row r="121">
          <cell r="G121" t="str">
            <v>105459-P.S.R. BARRANCAS                </v>
          </cell>
          <cell r="H121">
            <v>126</v>
          </cell>
          <cell r="I121">
            <v>126</v>
          </cell>
        </row>
        <row r="122">
          <cell r="G122" t="str">
            <v>105460-P.S.R. COGOTI 18</v>
          </cell>
          <cell r="H122">
            <v>188</v>
          </cell>
          <cell r="I122">
            <v>188</v>
          </cell>
        </row>
        <row r="123">
          <cell r="G123" t="str">
            <v>105461-P.S.R. EL HUACHO</v>
          </cell>
          <cell r="H123">
            <v>46</v>
          </cell>
          <cell r="I123">
            <v>46</v>
          </cell>
        </row>
        <row r="124">
          <cell r="G124" t="str">
            <v>105462-P.S.R. EL SAUCE</v>
          </cell>
          <cell r="H124">
            <v>96</v>
          </cell>
          <cell r="I124">
            <v>96</v>
          </cell>
        </row>
        <row r="125">
          <cell r="G125" t="str">
            <v>105463-P.S.R. QUILITAPIA</v>
          </cell>
          <cell r="H125">
            <v>145</v>
          </cell>
          <cell r="I125">
            <v>145</v>
          </cell>
        </row>
        <row r="126">
          <cell r="G126" t="str">
            <v>105464-P.S.R. LA LIGUA</v>
          </cell>
          <cell r="H126">
            <v>100</v>
          </cell>
          <cell r="I126">
            <v>100</v>
          </cell>
        </row>
        <row r="127">
          <cell r="G127" t="str">
            <v>105465-P.S.R. RAMADILLA</v>
          </cell>
          <cell r="H127">
            <v>49</v>
          </cell>
          <cell r="I127">
            <v>49</v>
          </cell>
        </row>
        <row r="128">
          <cell r="G128" t="str">
            <v>105466-P.S.R. VALLE HERMOSO</v>
          </cell>
          <cell r="H128">
            <v>65</v>
          </cell>
          <cell r="I128">
            <v>65</v>
          </cell>
        </row>
        <row r="129">
          <cell r="G129" t="str">
            <v>105490-P.S.R. EL DURAZNO</v>
          </cell>
          <cell r="H129">
            <v>50</v>
          </cell>
          <cell r="I129">
            <v>50</v>
          </cell>
        </row>
        <row r="130">
          <cell r="G130" t="str">
            <v>04303-MONTE PATRIA</v>
          </cell>
          <cell r="H130">
            <v>3545</v>
          </cell>
          <cell r="I130">
            <v>3545</v>
          </cell>
        </row>
        <row r="131">
          <cell r="G131" t="str">
            <v>105307-CES. RURAL MONTE PATRIA</v>
          </cell>
          <cell r="H131">
            <v>902</v>
          </cell>
          <cell r="I131">
            <v>902</v>
          </cell>
        </row>
        <row r="132">
          <cell r="G132" t="str">
            <v>105311-CES. RURAL CHAÑARAL ALTO</v>
          </cell>
          <cell r="H132">
            <v>430</v>
          </cell>
          <cell r="I132">
            <v>430</v>
          </cell>
        </row>
        <row r="133">
          <cell r="G133" t="str">
            <v>105312-CES. RURAL CAREN</v>
          </cell>
          <cell r="H133">
            <v>402</v>
          </cell>
          <cell r="I133">
            <v>402</v>
          </cell>
        </row>
        <row r="134">
          <cell r="G134" t="str">
            <v>105318-CES. RURAL EL PALQUI</v>
          </cell>
          <cell r="H134">
            <v>971</v>
          </cell>
          <cell r="I134">
            <v>971</v>
          </cell>
        </row>
        <row r="135">
          <cell r="G135" t="str">
            <v>105425-P.S.R. CHILECITO</v>
          </cell>
          <cell r="H135">
            <v>81</v>
          </cell>
          <cell r="I135">
            <v>81</v>
          </cell>
        </row>
        <row r="136">
          <cell r="G136" t="str">
            <v>105427-P.S.R. HACIENDA VALDIVIA</v>
          </cell>
          <cell r="H136">
            <v>96</v>
          </cell>
          <cell r="I136">
            <v>96</v>
          </cell>
        </row>
        <row r="137">
          <cell r="G137" t="str">
            <v>105428-P.S.R. HUATULAME</v>
          </cell>
          <cell r="H137">
            <v>115</v>
          </cell>
          <cell r="I137">
            <v>115</v>
          </cell>
        </row>
        <row r="138">
          <cell r="G138" t="str">
            <v>105430-P.S.R. MIALQUI</v>
          </cell>
          <cell r="H138">
            <v>42</v>
          </cell>
          <cell r="I138">
            <v>42</v>
          </cell>
        </row>
        <row r="139">
          <cell r="G139" t="str">
            <v>105431-P.S.R. PEDREGAL</v>
          </cell>
          <cell r="H139">
            <v>113</v>
          </cell>
          <cell r="I139">
            <v>113</v>
          </cell>
        </row>
        <row r="140">
          <cell r="G140" t="str">
            <v>105432-P.S.R. RAPEL</v>
          </cell>
          <cell r="H140">
            <v>146</v>
          </cell>
          <cell r="I140">
            <v>146</v>
          </cell>
        </row>
        <row r="141">
          <cell r="G141" t="str">
            <v>105435-P.S.R. TULAHUEN</v>
          </cell>
          <cell r="H141">
            <v>148</v>
          </cell>
          <cell r="I141">
            <v>148</v>
          </cell>
        </row>
        <row r="142">
          <cell r="G142" t="str">
            <v>105436-P.S.R. EL MAITEN</v>
          </cell>
          <cell r="H142">
            <v>60</v>
          </cell>
          <cell r="I142">
            <v>60</v>
          </cell>
        </row>
        <row r="143">
          <cell r="G143" t="str">
            <v>105489-P.S.R. RAMADAS DE TULAHUEN</v>
          </cell>
          <cell r="H143">
            <v>39</v>
          </cell>
          <cell r="I143">
            <v>39</v>
          </cell>
        </row>
        <row r="144">
          <cell r="G144" t="str">
            <v>04304-PUNITAQUI</v>
          </cell>
          <cell r="H144">
            <v>1612</v>
          </cell>
          <cell r="I144">
            <v>1612</v>
          </cell>
        </row>
        <row r="145">
          <cell r="G145" t="str">
            <v>105308-CES. RURAL PUNITAQUI</v>
          </cell>
          <cell r="H145">
            <v>1325</v>
          </cell>
          <cell r="I145">
            <v>1325</v>
          </cell>
        </row>
        <row r="146">
          <cell r="G146" t="str">
            <v>105440-P.S.R. DIVISADERO</v>
          </cell>
          <cell r="H146">
            <v>52</v>
          </cell>
          <cell r="I146">
            <v>52</v>
          </cell>
        </row>
        <row r="147">
          <cell r="G147" t="str">
            <v>105442-P.S.R. SAN PEDRO DE QUILES</v>
          </cell>
          <cell r="H147">
            <v>21</v>
          </cell>
          <cell r="I147">
            <v>21</v>
          </cell>
        </row>
        <row r="148">
          <cell r="G148" t="str">
            <v>105508-P.S.R. EL PARRAL DE QUILES  </v>
          </cell>
          <cell r="H148">
            <v>214</v>
          </cell>
          <cell r="I148">
            <v>214</v>
          </cell>
        </row>
        <row r="149">
          <cell r="G149" t="str">
            <v>04305-RIO HURATDO</v>
          </cell>
          <cell r="H149">
            <v>782</v>
          </cell>
          <cell r="I149">
            <v>782</v>
          </cell>
        </row>
        <row r="150">
          <cell r="G150" t="str">
            <v>105310-CES. RURAL PICHASCA</v>
          </cell>
          <cell r="H150">
            <v>310</v>
          </cell>
          <cell r="I150">
            <v>310</v>
          </cell>
        </row>
        <row r="151">
          <cell r="G151" t="str">
            <v>105409-P.S.R. EL CHAÑAR</v>
          </cell>
          <cell r="H151">
            <v>36</v>
          </cell>
          <cell r="I151">
            <v>36</v>
          </cell>
        </row>
        <row r="152">
          <cell r="G152" t="str">
            <v>105410-P.S.R. HURTADO</v>
          </cell>
          <cell r="H152">
            <v>83</v>
          </cell>
          <cell r="I152">
            <v>83</v>
          </cell>
        </row>
        <row r="153">
          <cell r="G153" t="str">
            <v>105411-P.S.R. LAS BREAS</v>
          </cell>
          <cell r="H153">
            <v>42</v>
          </cell>
          <cell r="I153">
            <v>42</v>
          </cell>
        </row>
        <row r="154">
          <cell r="G154" t="str">
            <v>105413-P.S.R. SAMO ALTO</v>
          </cell>
          <cell r="H154">
            <v>135</v>
          </cell>
          <cell r="I154">
            <v>135</v>
          </cell>
        </row>
        <row r="155">
          <cell r="G155" t="str">
            <v>105414-P.S.R. SERON</v>
          </cell>
          <cell r="H155">
            <v>117</v>
          </cell>
          <cell r="I155">
            <v>117</v>
          </cell>
        </row>
        <row r="156">
          <cell r="G156" t="str">
            <v>105503-P.S.R. TABAQUEROS</v>
          </cell>
          <cell r="H156">
            <v>59</v>
          </cell>
          <cell r="I156">
            <v>59</v>
          </cell>
        </row>
        <row r="157">
          <cell r="G157" t="str">
            <v>Total general</v>
          </cell>
          <cell r="H157">
            <v>71360</v>
          </cell>
          <cell r="I157">
            <v>71360</v>
          </cell>
        </row>
      </sheetData>
      <sheetData sheetId="2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6</v>
          </cell>
          <cell r="I3" t="str">
            <v>Total general</v>
          </cell>
        </row>
        <row r="4">
          <cell r="G4" t="str">
            <v>04101-LA SERENA</v>
          </cell>
          <cell r="H4">
            <v>5893</v>
          </cell>
          <cell r="I4">
            <v>5893</v>
          </cell>
        </row>
        <row r="5">
          <cell r="G5" t="str">
            <v>105300-CES. CARDENAL CARO</v>
          </cell>
          <cell r="H5">
            <v>1264</v>
          </cell>
          <cell r="I5">
            <v>1264</v>
          </cell>
        </row>
        <row r="6">
          <cell r="G6" t="str">
            <v>105301-CES. LAS COMPAÑIAS</v>
          </cell>
          <cell r="H6">
            <v>1122</v>
          </cell>
          <cell r="I6">
            <v>1122</v>
          </cell>
        </row>
        <row r="7">
          <cell r="G7" t="str">
            <v>105302-CES. PEDRO AGUIRRE C.</v>
          </cell>
          <cell r="H7">
            <v>621</v>
          </cell>
          <cell r="I7">
            <v>621</v>
          </cell>
        </row>
        <row r="8">
          <cell r="G8" t="str">
            <v>105313-CES. SCHAFFHAUSER</v>
          </cell>
          <cell r="H8">
            <v>1060</v>
          </cell>
          <cell r="I8">
            <v>1060</v>
          </cell>
        </row>
        <row r="9">
          <cell r="G9" t="str">
            <v>105319-CES. CARDENAL R.S.H.</v>
          </cell>
          <cell r="H9">
            <v>626</v>
          </cell>
          <cell r="I9">
            <v>626</v>
          </cell>
        </row>
        <row r="10">
          <cell r="G10" t="str">
            <v>105325-CESFAM JUAN PABLO II</v>
          </cell>
          <cell r="H10">
            <v>505</v>
          </cell>
          <cell r="I10">
            <v>505</v>
          </cell>
        </row>
        <row r="11">
          <cell r="G11" t="str">
            <v>105400-P.S.R. ALGARROBITO            </v>
          </cell>
          <cell r="H11">
            <v>176</v>
          </cell>
          <cell r="I11">
            <v>176</v>
          </cell>
        </row>
        <row r="12">
          <cell r="G12" t="str">
            <v>105401-P.S.R. LAS ROJAS</v>
          </cell>
          <cell r="H12">
            <v>34</v>
          </cell>
          <cell r="I12">
            <v>34</v>
          </cell>
        </row>
        <row r="13">
          <cell r="G13" t="str">
            <v>105402-P.S.R. EL ROMERO</v>
          </cell>
          <cell r="H13">
            <v>30</v>
          </cell>
          <cell r="I13">
            <v>30</v>
          </cell>
        </row>
        <row r="14">
          <cell r="G14" t="str">
            <v>105499-P.S.R. LAMBERT</v>
          </cell>
          <cell r="H14">
            <v>24</v>
          </cell>
          <cell r="I14">
            <v>24</v>
          </cell>
        </row>
        <row r="15">
          <cell r="G15" t="str">
            <v>105700-CECOF VILLA EL INDIO</v>
          </cell>
          <cell r="H15">
            <v>199</v>
          </cell>
          <cell r="I15">
            <v>199</v>
          </cell>
        </row>
        <row r="16">
          <cell r="G16" t="str">
            <v>105701-CECOF VILLA ALEMANIA</v>
          </cell>
          <cell r="H16">
            <v>91</v>
          </cell>
          <cell r="I16">
            <v>91</v>
          </cell>
        </row>
        <row r="17">
          <cell r="G17" t="str">
            <v>105702-CECOF VILLA LAMBERT</v>
          </cell>
          <cell r="H17">
            <v>141</v>
          </cell>
          <cell r="I17">
            <v>141</v>
          </cell>
        </row>
        <row r="18">
          <cell r="G18" t="str">
            <v>04102-COQUIMBO</v>
          </cell>
          <cell r="H18">
            <v>5289</v>
          </cell>
          <cell r="I18">
            <v>5289</v>
          </cell>
        </row>
        <row r="19">
          <cell r="G19" t="str">
            <v>105303-CES. SAN JUAN</v>
          </cell>
          <cell r="H19">
            <v>906</v>
          </cell>
          <cell r="I19">
            <v>906</v>
          </cell>
        </row>
        <row r="20">
          <cell r="G20" t="str">
            <v>105304-CES. SANTA CECILIA</v>
          </cell>
          <cell r="H20">
            <v>644</v>
          </cell>
          <cell r="I20">
            <v>644</v>
          </cell>
        </row>
        <row r="21">
          <cell r="G21" t="str">
            <v>105305-CES. TIERRAS BLANCAS</v>
          </cell>
          <cell r="H21">
            <v>1808</v>
          </cell>
          <cell r="I21">
            <v>1808</v>
          </cell>
        </row>
        <row r="22">
          <cell r="G22" t="str">
            <v>105321-CES. RURAL  TONGOY</v>
          </cell>
          <cell r="H22">
            <v>345</v>
          </cell>
          <cell r="I22">
            <v>345</v>
          </cell>
        </row>
        <row r="23">
          <cell r="G23" t="str">
            <v>105323-CES. DR. SERGIO AGUILAR</v>
          </cell>
          <cell r="H23">
            <v>970</v>
          </cell>
          <cell r="I23">
            <v>970</v>
          </cell>
        </row>
        <row r="24">
          <cell r="G24" t="str">
            <v>105404-P.S.R. EL TANGUE                         </v>
          </cell>
          <cell r="H24">
            <v>46</v>
          </cell>
          <cell r="I24">
            <v>46</v>
          </cell>
        </row>
        <row r="25">
          <cell r="G25" t="str">
            <v>105405-P.S.R. GUANAQUEROS</v>
          </cell>
          <cell r="H25">
            <v>122</v>
          </cell>
          <cell r="I25">
            <v>122</v>
          </cell>
        </row>
        <row r="26">
          <cell r="G26" t="str">
            <v>105406-P.S.R. PAN DE AZUCAR</v>
          </cell>
          <cell r="H26">
            <v>270</v>
          </cell>
          <cell r="I26">
            <v>270</v>
          </cell>
        </row>
        <row r="27">
          <cell r="G27" t="str">
            <v>105407-P.S.R. TAMBILLOS</v>
          </cell>
          <cell r="H27">
            <v>26</v>
          </cell>
          <cell r="I27">
            <v>26</v>
          </cell>
        </row>
        <row r="28">
          <cell r="G28" t="str">
            <v>105705-CECOF EL ALBA</v>
          </cell>
          <cell r="H28">
            <v>152</v>
          </cell>
          <cell r="I28">
            <v>152</v>
          </cell>
        </row>
        <row r="29">
          <cell r="G29" t="str">
            <v>04103-ANDACOLLO</v>
          </cell>
          <cell r="H29">
            <v>312</v>
          </cell>
          <cell r="I29">
            <v>312</v>
          </cell>
        </row>
        <row r="30">
          <cell r="G30" t="str">
            <v>105106-HOSPITAL ANDACOLLO</v>
          </cell>
          <cell r="H30">
            <v>312</v>
          </cell>
          <cell r="I30">
            <v>312</v>
          </cell>
        </row>
        <row r="31">
          <cell r="G31" t="str">
            <v>04104-LA HIGUERA</v>
          </cell>
          <cell r="H31">
            <v>206</v>
          </cell>
          <cell r="I31">
            <v>206</v>
          </cell>
        </row>
        <row r="32">
          <cell r="G32" t="str">
            <v>105314-CES. LA HIGUERA</v>
          </cell>
          <cell r="H32">
            <v>64</v>
          </cell>
          <cell r="I32">
            <v>64</v>
          </cell>
        </row>
        <row r="33">
          <cell r="G33" t="str">
            <v>105500-P.S.R. CALETA HORNOS        </v>
          </cell>
          <cell r="H33">
            <v>70</v>
          </cell>
          <cell r="I33">
            <v>70</v>
          </cell>
        </row>
        <row r="34">
          <cell r="G34" t="str">
            <v>105505-P.S.R. LOS CHOROS</v>
          </cell>
          <cell r="H34">
            <v>36</v>
          </cell>
          <cell r="I34">
            <v>36</v>
          </cell>
        </row>
        <row r="35">
          <cell r="G35" t="str">
            <v>105506-P.S.R. EL TRAPICHE</v>
          </cell>
          <cell r="H35">
            <v>36</v>
          </cell>
          <cell r="I35">
            <v>36</v>
          </cell>
        </row>
        <row r="36">
          <cell r="G36" t="str">
            <v>04105-PAIHUANO</v>
          </cell>
          <cell r="H36">
            <v>214</v>
          </cell>
          <cell r="I36">
            <v>214</v>
          </cell>
        </row>
        <row r="37">
          <cell r="G37" t="str">
            <v>105306-CES. PAIHUANO</v>
          </cell>
          <cell r="H37">
            <v>214</v>
          </cell>
          <cell r="I37">
            <v>214</v>
          </cell>
        </row>
        <row r="38">
          <cell r="G38" t="str">
            <v>04106-VICUÑA</v>
          </cell>
          <cell r="H38">
            <v>1143</v>
          </cell>
          <cell r="I38">
            <v>1143</v>
          </cell>
        </row>
        <row r="39">
          <cell r="G39" t="str">
            <v>105107-HOSPITAL VICUÑA</v>
          </cell>
          <cell r="H39">
            <v>533</v>
          </cell>
          <cell r="I39">
            <v>533</v>
          </cell>
        </row>
        <row r="40">
          <cell r="G40" t="str">
            <v>105467-P.S.R. DIAGUITAS</v>
          </cell>
          <cell r="H40">
            <v>101</v>
          </cell>
          <cell r="I40">
            <v>101</v>
          </cell>
        </row>
        <row r="41">
          <cell r="G41" t="str">
            <v>105468-P.S.R. EL MOLLE</v>
          </cell>
          <cell r="H41">
            <v>38</v>
          </cell>
          <cell r="I41">
            <v>38</v>
          </cell>
        </row>
        <row r="42">
          <cell r="G42" t="str">
            <v>105469-P.S.R. EL TAMBO</v>
          </cell>
          <cell r="H42">
            <v>55</v>
          </cell>
          <cell r="I42">
            <v>55</v>
          </cell>
        </row>
        <row r="43">
          <cell r="G43" t="str">
            <v>105470-P.S.R. HUANTA</v>
          </cell>
          <cell r="H43">
            <v>8</v>
          </cell>
          <cell r="I43">
            <v>8</v>
          </cell>
        </row>
        <row r="44">
          <cell r="G44" t="str">
            <v>105471-P.S.R. PERALILLO</v>
          </cell>
          <cell r="H44">
            <v>90</v>
          </cell>
          <cell r="I44">
            <v>90</v>
          </cell>
        </row>
        <row r="45">
          <cell r="G45" t="str">
            <v>105472-P.S.R. RIVADAVIA</v>
          </cell>
          <cell r="H45">
            <v>32</v>
          </cell>
          <cell r="I45">
            <v>32</v>
          </cell>
        </row>
        <row r="46">
          <cell r="G46" t="str">
            <v>105473-P.S.R. TALCUNA</v>
          </cell>
          <cell r="H46">
            <v>49</v>
          </cell>
          <cell r="I46">
            <v>49</v>
          </cell>
        </row>
        <row r="47">
          <cell r="G47" t="str">
            <v>105474-P.S.R. CHAPILCA</v>
          </cell>
          <cell r="H47">
            <v>46</v>
          </cell>
          <cell r="I47">
            <v>46</v>
          </cell>
        </row>
        <row r="48">
          <cell r="G48" t="str">
            <v>105502-P.S.R. CALINGASTA</v>
          </cell>
          <cell r="H48">
            <v>160</v>
          </cell>
          <cell r="I48">
            <v>160</v>
          </cell>
        </row>
        <row r="49">
          <cell r="G49" t="str">
            <v>105509-P.S.R. GUALLIGUAICA</v>
          </cell>
          <cell r="H49">
            <v>31</v>
          </cell>
          <cell r="I49">
            <v>31</v>
          </cell>
        </row>
        <row r="50">
          <cell r="G50" t="str">
            <v>04201-ILLAPEL</v>
          </cell>
          <cell r="H50">
            <v>1226</v>
          </cell>
          <cell r="I50">
            <v>1226</v>
          </cell>
        </row>
        <row r="51">
          <cell r="G51" t="str">
            <v>105103-HOSPITAL ILLAPEL</v>
          </cell>
          <cell r="H51">
            <v>719</v>
          </cell>
          <cell r="I51">
            <v>719</v>
          </cell>
        </row>
        <row r="52">
          <cell r="G52" t="str">
            <v>105326-CESFAM SAN RAFAEL</v>
          </cell>
          <cell r="H52">
            <v>311</v>
          </cell>
          <cell r="I52">
            <v>311</v>
          </cell>
        </row>
        <row r="53">
          <cell r="G53" t="str">
            <v>105443-P.S.R. CARCAMO                   </v>
          </cell>
          <cell r="H53">
            <v>20</v>
          </cell>
          <cell r="I53">
            <v>20</v>
          </cell>
        </row>
        <row r="54">
          <cell r="G54" t="str">
            <v>105444-P.S.R. HUINTIL</v>
          </cell>
          <cell r="H54">
            <v>7</v>
          </cell>
          <cell r="I54">
            <v>7</v>
          </cell>
        </row>
        <row r="55">
          <cell r="G55" t="str">
            <v>105445-P.S.R. LIMAHUIDA</v>
          </cell>
          <cell r="H55">
            <v>11</v>
          </cell>
          <cell r="I55">
            <v>11</v>
          </cell>
        </row>
        <row r="56">
          <cell r="G56" t="str">
            <v>105446-P.S.R. MATANCILLA</v>
          </cell>
          <cell r="H56">
            <v>7</v>
          </cell>
          <cell r="I56">
            <v>7</v>
          </cell>
        </row>
        <row r="57">
          <cell r="G57" t="str">
            <v>105447-P.S.R. PERALILLO</v>
          </cell>
          <cell r="H57">
            <v>9</v>
          </cell>
          <cell r="I57">
            <v>9</v>
          </cell>
        </row>
        <row r="58">
          <cell r="G58" t="str">
            <v>105448-P.S.R. SANTA VIRGINIA</v>
          </cell>
          <cell r="H58">
            <v>9</v>
          </cell>
          <cell r="I58">
            <v>9</v>
          </cell>
        </row>
        <row r="59">
          <cell r="G59" t="str">
            <v>105449-P.S.R. TUNGA NORTE</v>
          </cell>
          <cell r="H59">
            <v>14</v>
          </cell>
          <cell r="I59">
            <v>14</v>
          </cell>
        </row>
        <row r="60">
          <cell r="G60" t="str">
            <v>105485-P.S.R. PLAN DE HORNOS</v>
          </cell>
          <cell r="H60">
            <v>8</v>
          </cell>
          <cell r="I60">
            <v>8</v>
          </cell>
        </row>
        <row r="61">
          <cell r="G61" t="str">
            <v>105486-P.S.R. TUNGA SUR</v>
          </cell>
          <cell r="H61">
            <v>42</v>
          </cell>
          <cell r="I61">
            <v>42</v>
          </cell>
        </row>
        <row r="62">
          <cell r="G62" t="str">
            <v>105487-P.S.R. CAÑAS UNO</v>
          </cell>
          <cell r="H62">
            <v>39</v>
          </cell>
          <cell r="I62">
            <v>39</v>
          </cell>
        </row>
        <row r="63">
          <cell r="G63" t="str">
            <v>105496-P.S.R. PINTACURA SUR</v>
          </cell>
          <cell r="H63">
            <v>16</v>
          </cell>
          <cell r="I63">
            <v>16</v>
          </cell>
        </row>
        <row r="64">
          <cell r="G64" t="str">
            <v>105504-P.S.R. SOCAVON</v>
          </cell>
          <cell r="H64">
            <v>14</v>
          </cell>
          <cell r="I64">
            <v>14</v>
          </cell>
        </row>
        <row r="65">
          <cell r="G65" t="str">
            <v>04202-CANELA</v>
          </cell>
          <cell r="H65">
            <v>174</v>
          </cell>
          <cell r="I65">
            <v>174</v>
          </cell>
        </row>
        <row r="66">
          <cell r="G66" t="str">
            <v>105309-CES. RURAL CANELA</v>
          </cell>
          <cell r="H66">
            <v>46</v>
          </cell>
          <cell r="I66">
            <v>46</v>
          </cell>
        </row>
        <row r="67">
          <cell r="G67" t="str">
            <v>105450-P.S.R. MINCHA NORTE            </v>
          </cell>
          <cell r="H67">
            <v>50</v>
          </cell>
          <cell r="I67">
            <v>50</v>
          </cell>
        </row>
        <row r="68">
          <cell r="G68" t="str">
            <v>105451-P.S.R. AGUA FRIA</v>
          </cell>
          <cell r="H68">
            <v>16</v>
          </cell>
          <cell r="I68">
            <v>16</v>
          </cell>
        </row>
        <row r="69">
          <cell r="G69" t="str">
            <v>105482-P.S.R. CANELA ALTA</v>
          </cell>
          <cell r="H69">
            <v>16</v>
          </cell>
          <cell r="I69">
            <v>16</v>
          </cell>
        </row>
        <row r="70">
          <cell r="G70" t="str">
            <v>105483-P.S.R. LOS RULOS</v>
          </cell>
          <cell r="H70">
            <v>4</v>
          </cell>
          <cell r="I70">
            <v>4</v>
          </cell>
        </row>
        <row r="71">
          <cell r="G71" t="str">
            <v>105484-P.S.R. HUENTELAUQUEN</v>
          </cell>
          <cell r="H71">
            <v>20</v>
          </cell>
          <cell r="I71">
            <v>20</v>
          </cell>
        </row>
        <row r="72">
          <cell r="G72" t="str">
            <v>105488-P.S.R. ESPIRITU SANTO</v>
          </cell>
          <cell r="H72">
            <v>11</v>
          </cell>
          <cell r="I72">
            <v>11</v>
          </cell>
        </row>
        <row r="73">
          <cell r="G73" t="str">
            <v>105493-P.S.R. MINCHA SUR</v>
          </cell>
          <cell r="H73">
            <v>8</v>
          </cell>
          <cell r="I73">
            <v>8</v>
          </cell>
        </row>
        <row r="74">
          <cell r="G74" t="str">
            <v>105497-P.S.R. JABONERIA</v>
          </cell>
          <cell r="H74">
            <v>3</v>
          </cell>
          <cell r="I74">
            <v>3</v>
          </cell>
        </row>
        <row r="75">
          <cell r="G75" t="str">
            <v>04203-LOS VILOS</v>
          </cell>
          <cell r="H75">
            <v>477</v>
          </cell>
          <cell r="I75">
            <v>477</v>
          </cell>
        </row>
        <row r="76">
          <cell r="G76" t="str">
            <v>105108-HOSPITAL LOS VILOS</v>
          </cell>
          <cell r="H76">
            <v>251</v>
          </cell>
          <cell r="I76">
            <v>251</v>
          </cell>
        </row>
        <row r="77">
          <cell r="G77" t="str">
            <v>105478-P.S.R. CAIMANES                   </v>
          </cell>
          <cell r="H77">
            <v>75</v>
          </cell>
          <cell r="I77">
            <v>75</v>
          </cell>
        </row>
        <row r="78">
          <cell r="G78" t="str">
            <v>105479-P.S.R. GUANGUALI</v>
          </cell>
          <cell r="H78">
            <v>38</v>
          </cell>
          <cell r="I78">
            <v>38</v>
          </cell>
        </row>
        <row r="79">
          <cell r="G79" t="str">
            <v>105480-P.S.R. QUILIMARI</v>
          </cell>
          <cell r="H79">
            <v>79</v>
          </cell>
          <cell r="I79">
            <v>79</v>
          </cell>
        </row>
        <row r="80">
          <cell r="G80" t="str">
            <v>105481-P.S.R. TILAMA</v>
          </cell>
          <cell r="H80">
            <v>19</v>
          </cell>
          <cell r="I80">
            <v>19</v>
          </cell>
        </row>
        <row r="81">
          <cell r="G81" t="str">
            <v>105511-P.S.R. LOS CONDORES</v>
          </cell>
          <cell r="H81">
            <v>15</v>
          </cell>
          <cell r="I81">
            <v>15</v>
          </cell>
        </row>
        <row r="82">
          <cell r="G82" t="str">
            <v>04204-SALAMANCA</v>
          </cell>
          <cell r="H82">
            <v>864</v>
          </cell>
          <cell r="I82">
            <v>864</v>
          </cell>
        </row>
        <row r="83">
          <cell r="G83" t="str">
            <v>105104-HOSPITAL SALAMANCA</v>
          </cell>
          <cell r="H83">
            <v>363</v>
          </cell>
          <cell r="I83">
            <v>363</v>
          </cell>
        </row>
        <row r="84">
          <cell r="G84" t="str">
            <v>105452-P.S.R. CUNCUMEN                 </v>
          </cell>
          <cell r="H84">
            <v>260</v>
          </cell>
          <cell r="I84">
            <v>260</v>
          </cell>
        </row>
        <row r="85">
          <cell r="G85" t="str">
            <v>105453-P.S.R. TRANQUILLA</v>
          </cell>
          <cell r="H85">
            <v>28</v>
          </cell>
          <cell r="I85">
            <v>28</v>
          </cell>
        </row>
        <row r="86">
          <cell r="G86" t="str">
            <v>105454-P.S.R. CUNLAGUA</v>
          </cell>
          <cell r="H86">
            <v>10</v>
          </cell>
          <cell r="I86">
            <v>10</v>
          </cell>
        </row>
        <row r="87">
          <cell r="G87" t="str">
            <v>105455-P.S.R. CHILLEPIN</v>
          </cell>
          <cell r="H87">
            <v>43</v>
          </cell>
          <cell r="I87">
            <v>43</v>
          </cell>
        </row>
        <row r="88">
          <cell r="G88" t="str">
            <v>105456-P.S.R. LLIMPO</v>
          </cell>
          <cell r="H88">
            <v>30</v>
          </cell>
          <cell r="I88">
            <v>30</v>
          </cell>
        </row>
        <row r="89">
          <cell r="G89" t="str">
            <v>105457-P.S.R. SAN AGUSTIN</v>
          </cell>
          <cell r="H89">
            <v>22</v>
          </cell>
          <cell r="I89">
            <v>22</v>
          </cell>
        </row>
        <row r="90">
          <cell r="G90" t="str">
            <v>105458-P.S.R. TAHUINCO</v>
          </cell>
          <cell r="H90">
            <v>15</v>
          </cell>
          <cell r="I90">
            <v>15</v>
          </cell>
        </row>
        <row r="91">
          <cell r="G91" t="str">
            <v>105491-P.S.R. QUELEN BAJO</v>
          </cell>
          <cell r="H91">
            <v>28</v>
          </cell>
          <cell r="I91">
            <v>28</v>
          </cell>
        </row>
        <row r="92">
          <cell r="G92" t="str">
            <v>105492-P.S.R. CAMISA</v>
          </cell>
          <cell r="H92">
            <v>29</v>
          </cell>
          <cell r="I92">
            <v>29</v>
          </cell>
        </row>
        <row r="93">
          <cell r="G93" t="str">
            <v>105501-P.S.R. ARBOLEDA GRANDE</v>
          </cell>
          <cell r="H93">
            <v>36</v>
          </cell>
          <cell r="I93">
            <v>36</v>
          </cell>
        </row>
        <row r="94">
          <cell r="G94" t="str">
            <v>04301-OVALLE</v>
          </cell>
          <cell r="H94">
            <v>3528</v>
          </cell>
          <cell r="I94">
            <v>3528</v>
          </cell>
        </row>
        <row r="95">
          <cell r="G95" t="str">
            <v>105315-CES. RURAL C. DE TAMAYA</v>
          </cell>
          <cell r="H95">
            <v>177</v>
          </cell>
          <cell r="I95">
            <v>177</v>
          </cell>
        </row>
        <row r="96">
          <cell r="G96" t="str">
            <v>105317-CES. JORGE JORDAN D.</v>
          </cell>
          <cell r="H96">
            <v>950</v>
          </cell>
          <cell r="I96">
            <v>950</v>
          </cell>
        </row>
        <row r="97">
          <cell r="G97" t="str">
            <v>105322-CES. MARCOS MACUADA</v>
          </cell>
          <cell r="H97">
            <v>1225</v>
          </cell>
          <cell r="I97">
            <v>1225</v>
          </cell>
        </row>
        <row r="98">
          <cell r="G98" t="str">
            <v>105324-CES. SOTAQUI</v>
          </cell>
          <cell r="H98">
            <v>180</v>
          </cell>
          <cell r="I98">
            <v>180</v>
          </cell>
        </row>
        <row r="99">
          <cell r="G99" t="str">
            <v>105415-P.S.R. BARRAZA</v>
          </cell>
          <cell r="H99">
            <v>70</v>
          </cell>
          <cell r="I99">
            <v>70</v>
          </cell>
        </row>
        <row r="100">
          <cell r="G100" t="str">
            <v>105416-P.S.R. CAMARICO                  </v>
          </cell>
          <cell r="H100">
            <v>55</v>
          </cell>
          <cell r="I100">
            <v>55</v>
          </cell>
        </row>
        <row r="101">
          <cell r="G101" t="str">
            <v>105417-P.S.R. ALCONES BAJOS</v>
          </cell>
          <cell r="H101">
            <v>52</v>
          </cell>
          <cell r="I101">
            <v>52</v>
          </cell>
        </row>
        <row r="102">
          <cell r="G102" t="str">
            <v>105419-P.S.R. LAS SOSSAS</v>
          </cell>
          <cell r="H102">
            <v>44</v>
          </cell>
          <cell r="I102">
            <v>44</v>
          </cell>
        </row>
        <row r="103">
          <cell r="G103" t="str">
            <v>105420-P.S.R. LIMARI</v>
          </cell>
          <cell r="H103">
            <v>53</v>
          </cell>
          <cell r="I103">
            <v>53</v>
          </cell>
        </row>
        <row r="104">
          <cell r="G104" t="str">
            <v>105422-P.S.R. HORNILLOS</v>
          </cell>
          <cell r="H104">
            <v>9</v>
          </cell>
          <cell r="I104">
            <v>9</v>
          </cell>
        </row>
        <row r="105">
          <cell r="G105" t="str">
            <v>105437-P.S.R. CHALINGA</v>
          </cell>
          <cell r="H105">
            <v>27</v>
          </cell>
          <cell r="I105">
            <v>27</v>
          </cell>
        </row>
        <row r="106">
          <cell r="G106" t="str">
            <v>105439-P.S.R. CERRO BLANCO</v>
          </cell>
          <cell r="H106">
            <v>7</v>
          </cell>
          <cell r="I106">
            <v>7</v>
          </cell>
        </row>
        <row r="107">
          <cell r="G107" t="str">
            <v>105507-P.S.R. HUAMALATA</v>
          </cell>
          <cell r="H107">
            <v>70</v>
          </cell>
          <cell r="I107">
            <v>70</v>
          </cell>
        </row>
        <row r="108">
          <cell r="G108" t="str">
            <v>105510-P.S.R. RECOLETA</v>
          </cell>
          <cell r="H108">
            <v>63</v>
          </cell>
          <cell r="I108">
            <v>63</v>
          </cell>
        </row>
        <row r="109">
          <cell r="G109" t="str">
            <v>105722-CECOF SAN JOSE DE LA DEHESA</v>
          </cell>
          <cell r="H109">
            <v>380</v>
          </cell>
          <cell r="I109">
            <v>380</v>
          </cell>
        </row>
        <row r="110">
          <cell r="G110" t="str">
            <v>105723-CECOF LIMARI</v>
          </cell>
          <cell r="H110">
            <v>166</v>
          </cell>
          <cell r="I110">
            <v>166</v>
          </cell>
        </row>
        <row r="111">
          <cell r="G111" t="str">
            <v>04302-COMBARBALÁ</v>
          </cell>
          <cell r="H111">
            <v>304</v>
          </cell>
          <cell r="I111">
            <v>304</v>
          </cell>
        </row>
        <row r="112">
          <cell r="G112" t="str">
            <v>105105-HOSPITAL COMBARBALA</v>
          </cell>
          <cell r="H112">
            <v>98</v>
          </cell>
          <cell r="I112">
            <v>98</v>
          </cell>
        </row>
        <row r="113">
          <cell r="G113" t="str">
            <v>105433-P.S.R. SAN LORENZO</v>
          </cell>
          <cell r="H113">
            <v>7</v>
          </cell>
          <cell r="I113">
            <v>7</v>
          </cell>
        </row>
        <row r="114">
          <cell r="G114" t="str">
            <v>105434-P.S.R. SAN MARCOS</v>
          </cell>
          <cell r="H114">
            <v>23</v>
          </cell>
          <cell r="I114">
            <v>23</v>
          </cell>
        </row>
        <row r="115">
          <cell r="G115" t="str">
            <v>105441-P.S.R. MANQUEHUA</v>
          </cell>
          <cell r="H115">
            <v>19</v>
          </cell>
          <cell r="I115">
            <v>19</v>
          </cell>
        </row>
        <row r="116">
          <cell r="G116" t="str">
            <v>105459-P.S.R. BARRANCAS                </v>
          </cell>
          <cell r="H116">
            <v>8</v>
          </cell>
          <cell r="I116">
            <v>8</v>
          </cell>
        </row>
        <row r="117">
          <cell r="G117" t="str">
            <v>105460-P.S.R. COGOTI 18</v>
          </cell>
          <cell r="H117">
            <v>28</v>
          </cell>
          <cell r="I117">
            <v>28</v>
          </cell>
        </row>
        <row r="118">
          <cell r="G118" t="str">
            <v>105461-P.S.R. EL HUACHO</v>
          </cell>
          <cell r="H118">
            <v>14</v>
          </cell>
          <cell r="I118">
            <v>14</v>
          </cell>
        </row>
        <row r="119">
          <cell r="G119" t="str">
            <v>105462-P.S.R. EL SAUCE</v>
          </cell>
          <cell r="H119">
            <v>16</v>
          </cell>
          <cell r="I119">
            <v>16</v>
          </cell>
        </row>
        <row r="120">
          <cell r="G120" t="str">
            <v>105463-P.S.R. QUILITAPIA</v>
          </cell>
          <cell r="H120">
            <v>32</v>
          </cell>
          <cell r="I120">
            <v>32</v>
          </cell>
        </row>
        <row r="121">
          <cell r="G121" t="str">
            <v>105464-P.S.R. LA LIGUA</v>
          </cell>
          <cell r="H121">
            <v>27</v>
          </cell>
          <cell r="I121">
            <v>27</v>
          </cell>
        </row>
        <row r="122">
          <cell r="G122" t="str">
            <v>105465-P.S.R. RAMADILLA</v>
          </cell>
          <cell r="H122">
            <v>8</v>
          </cell>
          <cell r="I122">
            <v>8</v>
          </cell>
        </row>
        <row r="123">
          <cell r="G123" t="str">
            <v>105466-P.S.R. VALLE HERMOSO</v>
          </cell>
          <cell r="H123">
            <v>10</v>
          </cell>
          <cell r="I123">
            <v>10</v>
          </cell>
        </row>
        <row r="124">
          <cell r="G124" t="str">
            <v>105490-P.S.R. EL DURAZNO</v>
          </cell>
          <cell r="H124">
            <v>14</v>
          </cell>
          <cell r="I124">
            <v>14</v>
          </cell>
        </row>
        <row r="125">
          <cell r="G125" t="str">
            <v>04303-MONTE PATRIA</v>
          </cell>
          <cell r="H125">
            <v>785</v>
          </cell>
          <cell r="I125">
            <v>785</v>
          </cell>
        </row>
        <row r="126">
          <cell r="G126" t="str">
            <v>105307-CES. RURAL MONTE PATRIA</v>
          </cell>
          <cell r="H126">
            <v>312</v>
          </cell>
          <cell r="I126">
            <v>312</v>
          </cell>
        </row>
        <row r="127">
          <cell r="G127" t="str">
            <v>105311-CES. RURAL CHAÑARAL ALTO</v>
          </cell>
          <cell r="H127">
            <v>57</v>
          </cell>
          <cell r="I127">
            <v>57</v>
          </cell>
        </row>
        <row r="128">
          <cell r="G128" t="str">
            <v>105312-CES. RURAL CAREN</v>
          </cell>
          <cell r="H128">
            <v>44</v>
          </cell>
          <cell r="I128">
            <v>44</v>
          </cell>
        </row>
        <row r="129">
          <cell r="G129" t="str">
            <v>105318-CES. RURAL EL PALQUI</v>
          </cell>
          <cell r="H129">
            <v>221</v>
          </cell>
          <cell r="I129">
            <v>221</v>
          </cell>
        </row>
        <row r="130">
          <cell r="G130" t="str">
            <v>105425-P.S.R. CHILECITO</v>
          </cell>
          <cell r="H130">
            <v>23</v>
          </cell>
          <cell r="I130">
            <v>23</v>
          </cell>
        </row>
        <row r="131">
          <cell r="G131" t="str">
            <v>105427-P.S.R. HACIENDA VALDIVIA</v>
          </cell>
          <cell r="H131">
            <v>22</v>
          </cell>
          <cell r="I131">
            <v>22</v>
          </cell>
        </row>
        <row r="132">
          <cell r="G132" t="str">
            <v>105428-P.S.R. HUATULAME</v>
          </cell>
          <cell r="H132">
            <v>12</v>
          </cell>
          <cell r="I132">
            <v>12</v>
          </cell>
        </row>
        <row r="133">
          <cell r="G133" t="str">
            <v>105430-P.S.R. MIALQUI</v>
          </cell>
          <cell r="H133">
            <v>23</v>
          </cell>
          <cell r="I133">
            <v>23</v>
          </cell>
        </row>
        <row r="134">
          <cell r="G134" t="str">
            <v>105431-P.S.R. PEDREGAL</v>
          </cell>
          <cell r="H134">
            <v>8</v>
          </cell>
          <cell r="I134">
            <v>8</v>
          </cell>
        </row>
        <row r="135">
          <cell r="G135" t="str">
            <v>105432-P.S.R. RAPEL</v>
          </cell>
          <cell r="H135">
            <v>44</v>
          </cell>
          <cell r="I135">
            <v>44</v>
          </cell>
        </row>
        <row r="136">
          <cell r="G136" t="str">
            <v>105435-P.S.R. TULAHUEN</v>
          </cell>
          <cell r="H136">
            <v>11</v>
          </cell>
          <cell r="I136">
            <v>11</v>
          </cell>
        </row>
        <row r="137">
          <cell r="G137" t="str">
            <v>105436-P.S.R. EL MAITEN</v>
          </cell>
          <cell r="H137">
            <v>6</v>
          </cell>
          <cell r="I137">
            <v>6</v>
          </cell>
        </row>
        <row r="138">
          <cell r="G138" t="str">
            <v>105489-P.S.R. RAMADAS DE TULAHUEN</v>
          </cell>
          <cell r="H138">
            <v>2</v>
          </cell>
          <cell r="I138">
            <v>2</v>
          </cell>
        </row>
        <row r="139">
          <cell r="G139" t="str">
            <v>04304-PUNITAQUI</v>
          </cell>
          <cell r="H139">
            <v>394</v>
          </cell>
          <cell r="I139">
            <v>394</v>
          </cell>
        </row>
        <row r="140">
          <cell r="G140" t="str">
            <v>105308-CES. RURAL PUNITAQUI</v>
          </cell>
          <cell r="H140">
            <v>375</v>
          </cell>
          <cell r="I140">
            <v>375</v>
          </cell>
        </row>
        <row r="141">
          <cell r="G141" t="str">
            <v>105508-P.S.R. EL PARRAL DE QUILES  </v>
          </cell>
          <cell r="H141">
            <v>19</v>
          </cell>
          <cell r="I141">
            <v>19</v>
          </cell>
        </row>
        <row r="142">
          <cell r="G142" t="str">
            <v>04305-RIO HURATDO</v>
          </cell>
          <cell r="H142">
            <v>279</v>
          </cell>
          <cell r="I142">
            <v>279</v>
          </cell>
        </row>
        <row r="143">
          <cell r="G143" t="str">
            <v>105310-CES. RURAL PICHASCA</v>
          </cell>
          <cell r="H143">
            <v>94</v>
          </cell>
          <cell r="I143">
            <v>94</v>
          </cell>
        </row>
        <row r="144">
          <cell r="G144" t="str">
            <v>105409-P.S.R. EL CHAÑAR</v>
          </cell>
          <cell r="H144">
            <v>17</v>
          </cell>
          <cell r="I144">
            <v>17</v>
          </cell>
        </row>
        <row r="145">
          <cell r="G145" t="str">
            <v>105410-P.S.R. HURTADO</v>
          </cell>
          <cell r="H145">
            <v>28</v>
          </cell>
          <cell r="I145">
            <v>28</v>
          </cell>
        </row>
        <row r="146">
          <cell r="G146" t="str">
            <v>105411-P.S.R. LAS BREAS</v>
          </cell>
          <cell r="H146">
            <v>34</v>
          </cell>
          <cell r="I146">
            <v>34</v>
          </cell>
        </row>
        <row r="147">
          <cell r="G147" t="str">
            <v>105413-P.S.R. SAMO ALTO</v>
          </cell>
          <cell r="H147">
            <v>44</v>
          </cell>
          <cell r="I147">
            <v>44</v>
          </cell>
        </row>
        <row r="148">
          <cell r="G148" t="str">
            <v>105414-P.S.R. SERON</v>
          </cell>
          <cell r="H148">
            <v>39</v>
          </cell>
          <cell r="I148">
            <v>39</v>
          </cell>
        </row>
        <row r="149">
          <cell r="G149" t="str">
            <v>105503-P.S.R. TABAQUEROS</v>
          </cell>
          <cell r="H149">
            <v>23</v>
          </cell>
          <cell r="I149">
            <v>23</v>
          </cell>
        </row>
        <row r="150">
          <cell r="G150" t="str">
            <v>Total general</v>
          </cell>
          <cell r="H150">
            <v>21088</v>
          </cell>
          <cell r="I150">
            <v>21088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ACT DEN1"/>
      <sheetName val="NUM2"/>
      <sheetName val="DEN2"/>
      <sheetName val="ACT DEN2"/>
      <sheetName val="NUM3"/>
      <sheetName val="NUM4"/>
      <sheetName val="DEN4"/>
      <sheetName val="NUM5"/>
      <sheetName val="NUM6"/>
      <sheetName val="DEN6"/>
      <sheetName val="NUM7"/>
      <sheetName val="ACT NUM7"/>
      <sheetName val="NUM8"/>
      <sheetName val="ACT NUM8"/>
      <sheetName val="NUM9"/>
      <sheetName val="DEN9"/>
      <sheetName val="NUM10"/>
      <sheetName val="NUM11"/>
      <sheetName val="ACT NUM11"/>
      <sheetName val="NUM12"/>
      <sheetName val="ACT NUM12"/>
      <sheetName val="NUM13"/>
    </sheetNames>
    <sheetDataSet>
      <sheetData sheetId="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 t="str">
            <v>Total general</v>
          </cell>
        </row>
        <row r="4">
          <cell r="G4" t="str">
            <v>04101-LA SERENA</v>
          </cell>
          <cell r="H4">
            <v>72</v>
          </cell>
          <cell r="I4">
            <v>201</v>
          </cell>
          <cell r="J4">
            <v>638</v>
          </cell>
          <cell r="K4">
            <v>948</v>
          </cell>
          <cell r="L4">
            <v>568</v>
          </cell>
          <cell r="M4">
            <v>269</v>
          </cell>
          <cell r="N4">
            <v>373</v>
          </cell>
          <cell r="O4">
            <v>359</v>
          </cell>
          <cell r="P4">
            <v>496</v>
          </cell>
          <cell r="Q4">
            <v>371</v>
          </cell>
          <cell r="R4">
            <v>4295</v>
          </cell>
        </row>
        <row r="5">
          <cell r="G5" t="str">
            <v>105300-CES. CARDENAL CARO</v>
          </cell>
          <cell r="H5">
            <v>2</v>
          </cell>
          <cell r="I5">
            <v>9</v>
          </cell>
          <cell r="J5">
            <v>18</v>
          </cell>
          <cell r="K5">
            <v>28</v>
          </cell>
          <cell r="L5">
            <v>32</v>
          </cell>
          <cell r="M5">
            <v>3</v>
          </cell>
          <cell r="N5">
            <v>5</v>
          </cell>
          <cell r="O5">
            <v>7</v>
          </cell>
          <cell r="P5">
            <v>204</v>
          </cell>
          <cell r="Q5">
            <v>25</v>
          </cell>
          <cell r="R5">
            <v>333</v>
          </cell>
        </row>
        <row r="6">
          <cell r="G6" t="str">
            <v>105301-CES. LAS COMPAÑIAS</v>
          </cell>
          <cell r="H6">
            <v>7</v>
          </cell>
          <cell r="I6">
            <v>17</v>
          </cell>
          <cell r="J6">
            <v>80</v>
          </cell>
          <cell r="K6">
            <v>137</v>
          </cell>
          <cell r="L6">
            <v>79</v>
          </cell>
          <cell r="M6">
            <v>16</v>
          </cell>
          <cell r="N6">
            <v>46</v>
          </cell>
          <cell r="O6">
            <v>15</v>
          </cell>
          <cell r="P6">
            <v>26</v>
          </cell>
          <cell r="Q6">
            <v>49</v>
          </cell>
          <cell r="R6">
            <v>472</v>
          </cell>
        </row>
        <row r="7">
          <cell r="G7" t="str">
            <v>105302-CES. PEDRO AGUIRRE C.</v>
          </cell>
          <cell r="H7">
            <v>11</v>
          </cell>
          <cell r="I7">
            <v>22</v>
          </cell>
          <cell r="J7">
            <v>71</v>
          </cell>
          <cell r="K7">
            <v>46</v>
          </cell>
          <cell r="L7">
            <v>40</v>
          </cell>
          <cell r="M7">
            <v>23</v>
          </cell>
          <cell r="N7">
            <v>56</v>
          </cell>
          <cell r="O7">
            <v>43</v>
          </cell>
          <cell r="P7">
            <v>71</v>
          </cell>
          <cell r="Q7">
            <v>43</v>
          </cell>
          <cell r="R7">
            <v>426</v>
          </cell>
        </row>
        <row r="8">
          <cell r="G8" t="str">
            <v>105313-CES. SCHAFFHAUSER</v>
          </cell>
          <cell r="H8">
            <v>5</v>
          </cell>
          <cell r="I8">
            <v>83</v>
          </cell>
          <cell r="J8">
            <v>277</v>
          </cell>
          <cell r="K8">
            <v>414</v>
          </cell>
          <cell r="L8">
            <v>198</v>
          </cell>
          <cell r="M8">
            <v>105</v>
          </cell>
          <cell r="N8">
            <v>123</v>
          </cell>
          <cell r="O8">
            <v>155</v>
          </cell>
          <cell r="P8">
            <v>115</v>
          </cell>
          <cell r="Q8">
            <v>123</v>
          </cell>
          <cell r="R8">
            <v>1598</v>
          </cell>
        </row>
        <row r="9">
          <cell r="G9" t="str">
            <v>105319-CES. CARDENAL R.S.H.</v>
          </cell>
          <cell r="H9">
            <v>19</v>
          </cell>
          <cell r="I9">
            <v>3</v>
          </cell>
          <cell r="J9">
            <v>69</v>
          </cell>
          <cell r="K9">
            <v>126</v>
          </cell>
          <cell r="L9">
            <v>21</v>
          </cell>
          <cell r="M9">
            <v>18</v>
          </cell>
          <cell r="N9">
            <v>8</v>
          </cell>
          <cell r="O9">
            <v>11</v>
          </cell>
          <cell r="P9">
            <v>25</v>
          </cell>
          <cell r="Q9">
            <v>9</v>
          </cell>
          <cell r="R9">
            <v>309</v>
          </cell>
        </row>
        <row r="10">
          <cell r="G10" t="str">
            <v>105325-CESFAM JUAN PABLO II</v>
          </cell>
          <cell r="H10">
            <v>7</v>
          </cell>
          <cell r="I10">
            <v>4</v>
          </cell>
          <cell r="J10">
            <v>37</v>
          </cell>
          <cell r="K10">
            <v>57</v>
          </cell>
          <cell r="L10">
            <v>156</v>
          </cell>
          <cell r="M10">
            <v>58</v>
          </cell>
          <cell r="N10">
            <v>111</v>
          </cell>
          <cell r="O10">
            <v>67</v>
          </cell>
          <cell r="P10">
            <v>8</v>
          </cell>
          <cell r="Q10">
            <v>57</v>
          </cell>
          <cell r="R10">
            <v>562</v>
          </cell>
        </row>
        <row r="11">
          <cell r="G11" t="str">
            <v>105400-P.S.R. ALGARROBITO            </v>
          </cell>
          <cell r="H11">
            <v>0</v>
          </cell>
          <cell r="I11">
            <v>0</v>
          </cell>
          <cell r="J11">
            <v>3</v>
          </cell>
          <cell r="K11">
            <v>44</v>
          </cell>
          <cell r="L11">
            <v>5</v>
          </cell>
          <cell r="M11">
            <v>3</v>
          </cell>
          <cell r="N11">
            <v>7</v>
          </cell>
          <cell r="O11">
            <v>16</v>
          </cell>
          <cell r="P11">
            <v>12</v>
          </cell>
          <cell r="Q11">
            <v>11</v>
          </cell>
          <cell r="R11">
            <v>101</v>
          </cell>
        </row>
        <row r="12">
          <cell r="G12" t="str">
            <v>105401-P.S.R. LAS ROJAS</v>
          </cell>
          <cell r="H12">
            <v>2</v>
          </cell>
          <cell r="I12">
            <v>0</v>
          </cell>
          <cell r="J12">
            <v>0</v>
          </cell>
          <cell r="K12">
            <v>0</v>
          </cell>
          <cell r="L12">
            <v>4</v>
          </cell>
          <cell r="M12">
            <v>0</v>
          </cell>
          <cell r="N12">
            <v>0</v>
          </cell>
          <cell r="O12">
            <v>4</v>
          </cell>
          <cell r="P12">
            <v>11</v>
          </cell>
          <cell r="Q12">
            <v>6</v>
          </cell>
          <cell r="R12">
            <v>27</v>
          </cell>
        </row>
        <row r="13">
          <cell r="G13" t="str">
            <v>105402-P.S.R. EL ROMERO</v>
          </cell>
          <cell r="H13">
            <v>0</v>
          </cell>
          <cell r="I13">
            <v>2</v>
          </cell>
          <cell r="J13">
            <v>4</v>
          </cell>
          <cell r="K13">
            <v>2</v>
          </cell>
          <cell r="L13">
            <v>8</v>
          </cell>
          <cell r="M13">
            <v>13</v>
          </cell>
          <cell r="N13">
            <v>11</v>
          </cell>
          <cell r="O13">
            <v>1</v>
          </cell>
          <cell r="P13">
            <v>2</v>
          </cell>
          <cell r="Q13">
            <v>4</v>
          </cell>
          <cell r="R13">
            <v>47</v>
          </cell>
        </row>
        <row r="14">
          <cell r="G14" t="str">
            <v>105499-P.S.R. LAMBERT</v>
          </cell>
          <cell r="H14">
            <v>0</v>
          </cell>
          <cell r="I14">
            <v>0</v>
          </cell>
          <cell r="J14">
            <v>1</v>
          </cell>
          <cell r="K14">
            <v>9</v>
          </cell>
          <cell r="L14">
            <v>1</v>
          </cell>
          <cell r="M14">
            <v>4</v>
          </cell>
          <cell r="N14">
            <v>0</v>
          </cell>
          <cell r="O14">
            <v>4</v>
          </cell>
          <cell r="P14">
            <v>3</v>
          </cell>
          <cell r="Q14">
            <v>6</v>
          </cell>
          <cell r="R14">
            <v>28</v>
          </cell>
        </row>
        <row r="15">
          <cell r="G15" t="str">
            <v>105700-CECOF VILLA EL INDIO</v>
          </cell>
          <cell r="H15">
            <v>3</v>
          </cell>
          <cell r="I15">
            <v>56</v>
          </cell>
          <cell r="J15">
            <v>17</v>
          </cell>
          <cell r="K15">
            <v>7</v>
          </cell>
          <cell r="L15">
            <v>6</v>
          </cell>
          <cell r="M15">
            <v>2</v>
          </cell>
          <cell r="N15">
            <v>2</v>
          </cell>
          <cell r="O15">
            <v>1</v>
          </cell>
          <cell r="P15">
            <v>9</v>
          </cell>
          <cell r="Q15">
            <v>6</v>
          </cell>
          <cell r="R15">
            <v>109</v>
          </cell>
        </row>
        <row r="16">
          <cell r="G16" t="str">
            <v>105701-CECOF VILLA ALEMANIA</v>
          </cell>
          <cell r="H16">
            <v>2</v>
          </cell>
          <cell r="I16">
            <v>2</v>
          </cell>
          <cell r="J16">
            <v>2</v>
          </cell>
          <cell r="K16">
            <v>8</v>
          </cell>
          <cell r="L16">
            <v>1</v>
          </cell>
          <cell r="M16">
            <v>4</v>
          </cell>
          <cell r="N16">
            <v>0</v>
          </cell>
          <cell r="O16">
            <v>3</v>
          </cell>
          <cell r="P16">
            <v>10</v>
          </cell>
          <cell r="Q16">
            <v>24</v>
          </cell>
          <cell r="R16">
            <v>56</v>
          </cell>
        </row>
        <row r="17">
          <cell r="G17" t="str">
            <v>105702-CECOF VILLA LAMBERT</v>
          </cell>
          <cell r="H17">
            <v>14</v>
          </cell>
          <cell r="I17">
            <v>3</v>
          </cell>
          <cell r="J17">
            <v>59</v>
          </cell>
          <cell r="K17">
            <v>70</v>
          </cell>
          <cell r="L17">
            <v>17</v>
          </cell>
          <cell r="M17">
            <v>20</v>
          </cell>
          <cell r="N17">
            <v>4</v>
          </cell>
          <cell r="O17">
            <v>32</v>
          </cell>
          <cell r="P17">
            <v>0</v>
          </cell>
          <cell r="Q17">
            <v>8</v>
          </cell>
          <cell r="R17">
            <v>227</v>
          </cell>
        </row>
        <row r="18">
          <cell r="G18" t="str">
            <v>04102-COQUIMBO</v>
          </cell>
          <cell r="H18">
            <v>323</v>
          </cell>
          <cell r="I18">
            <v>359</v>
          </cell>
          <cell r="J18">
            <v>711</v>
          </cell>
          <cell r="K18">
            <v>508</v>
          </cell>
          <cell r="L18">
            <v>483</v>
          </cell>
          <cell r="M18">
            <v>377</v>
          </cell>
          <cell r="N18">
            <v>426</v>
          </cell>
          <cell r="O18">
            <v>491</v>
          </cell>
          <cell r="P18">
            <v>405</v>
          </cell>
          <cell r="Q18">
            <v>429</v>
          </cell>
          <cell r="R18">
            <v>4512</v>
          </cell>
        </row>
        <row r="19">
          <cell r="G19" t="str">
            <v>105303-CES. SAN JUAN</v>
          </cell>
          <cell r="H19">
            <v>58</v>
          </cell>
          <cell r="I19">
            <v>47</v>
          </cell>
          <cell r="J19">
            <v>76</v>
          </cell>
          <cell r="K19">
            <v>15</v>
          </cell>
          <cell r="L19">
            <v>97</v>
          </cell>
          <cell r="M19">
            <v>81</v>
          </cell>
          <cell r="N19">
            <v>109</v>
          </cell>
          <cell r="O19">
            <v>95</v>
          </cell>
          <cell r="P19">
            <v>84</v>
          </cell>
          <cell r="Q19">
            <v>139</v>
          </cell>
          <cell r="R19">
            <v>801</v>
          </cell>
        </row>
        <row r="20">
          <cell r="G20" t="str">
            <v>105304-CES. SANTA CECILIA</v>
          </cell>
          <cell r="H20">
            <v>80</v>
          </cell>
          <cell r="I20">
            <v>71</v>
          </cell>
          <cell r="J20">
            <v>114</v>
          </cell>
          <cell r="K20">
            <v>106</v>
          </cell>
          <cell r="L20">
            <v>81</v>
          </cell>
          <cell r="M20">
            <v>52</v>
          </cell>
          <cell r="N20">
            <v>60</v>
          </cell>
          <cell r="O20">
            <v>129</v>
          </cell>
          <cell r="P20">
            <v>149</v>
          </cell>
          <cell r="Q20">
            <v>89</v>
          </cell>
          <cell r="R20">
            <v>931</v>
          </cell>
        </row>
        <row r="21">
          <cell r="G21" t="str">
            <v>105305-CES. TIERRAS BLANCAS</v>
          </cell>
          <cell r="H21">
            <v>89</v>
          </cell>
          <cell r="I21">
            <v>85</v>
          </cell>
          <cell r="J21">
            <v>186</v>
          </cell>
          <cell r="K21">
            <v>114</v>
          </cell>
          <cell r="L21">
            <v>127</v>
          </cell>
          <cell r="M21">
            <v>115</v>
          </cell>
          <cell r="N21">
            <v>101</v>
          </cell>
          <cell r="O21">
            <v>106</v>
          </cell>
          <cell r="P21">
            <v>90</v>
          </cell>
          <cell r="Q21">
            <v>105</v>
          </cell>
          <cell r="R21">
            <v>1118</v>
          </cell>
        </row>
        <row r="22">
          <cell r="G22" t="str">
            <v>105321-CES. RURAL  TONGOY</v>
          </cell>
          <cell r="H22">
            <v>13</v>
          </cell>
          <cell r="I22">
            <v>24</v>
          </cell>
          <cell r="J22">
            <v>30</v>
          </cell>
          <cell r="K22">
            <v>52</v>
          </cell>
          <cell r="L22">
            <v>10</v>
          </cell>
          <cell r="M22">
            <v>31</v>
          </cell>
          <cell r="N22">
            <v>26</v>
          </cell>
          <cell r="O22">
            <v>17</v>
          </cell>
          <cell r="P22">
            <v>16</v>
          </cell>
          <cell r="Q22">
            <v>29</v>
          </cell>
          <cell r="R22">
            <v>248</v>
          </cell>
        </row>
        <row r="23">
          <cell r="G23" t="str">
            <v>105323-CES. DR. SERGIO AGUILAR</v>
          </cell>
          <cell r="H23">
            <v>76</v>
          </cell>
          <cell r="I23">
            <v>118</v>
          </cell>
          <cell r="J23">
            <v>272</v>
          </cell>
          <cell r="K23">
            <v>182</v>
          </cell>
          <cell r="L23">
            <v>106</v>
          </cell>
          <cell r="M23">
            <v>81</v>
          </cell>
          <cell r="N23">
            <v>117</v>
          </cell>
          <cell r="O23">
            <v>122</v>
          </cell>
          <cell r="P23">
            <v>62</v>
          </cell>
          <cell r="Q23">
            <v>57</v>
          </cell>
          <cell r="R23">
            <v>1193</v>
          </cell>
        </row>
        <row r="24">
          <cell r="G24" t="str">
            <v>105404-P.S.R. EL TANGUE                         </v>
          </cell>
          <cell r="H24">
            <v>2</v>
          </cell>
          <cell r="I24">
            <v>1</v>
          </cell>
          <cell r="J24">
            <v>5</v>
          </cell>
          <cell r="K24">
            <v>1</v>
          </cell>
          <cell r="L24">
            <v>12</v>
          </cell>
          <cell r="M24">
            <v>1</v>
          </cell>
          <cell r="N24">
            <v>0</v>
          </cell>
          <cell r="O24">
            <v>6</v>
          </cell>
          <cell r="P24">
            <v>1</v>
          </cell>
          <cell r="Q24">
            <v>0</v>
          </cell>
          <cell r="R24">
            <v>29</v>
          </cell>
        </row>
        <row r="25">
          <cell r="G25" t="str">
            <v>105405-P.S.R. GUANAQUEROS</v>
          </cell>
          <cell r="H25">
            <v>0</v>
          </cell>
          <cell r="I25">
            <v>3</v>
          </cell>
          <cell r="J25">
            <v>1</v>
          </cell>
          <cell r="K25">
            <v>3</v>
          </cell>
          <cell r="L25">
            <v>1</v>
          </cell>
          <cell r="M25">
            <v>0</v>
          </cell>
          <cell r="N25">
            <v>1</v>
          </cell>
          <cell r="O25">
            <v>1</v>
          </cell>
          <cell r="P25">
            <v>0</v>
          </cell>
          <cell r="Q25">
            <v>2</v>
          </cell>
          <cell r="R25">
            <v>12</v>
          </cell>
        </row>
        <row r="26">
          <cell r="G26" t="str">
            <v>105406-P.S.R. PAN DE AZUCAR</v>
          </cell>
          <cell r="H26">
            <v>3</v>
          </cell>
          <cell r="I26">
            <v>2</v>
          </cell>
          <cell r="J26">
            <v>11</v>
          </cell>
          <cell r="K26">
            <v>21</v>
          </cell>
          <cell r="L26">
            <v>14</v>
          </cell>
          <cell r="M26">
            <v>2</v>
          </cell>
          <cell r="N26">
            <v>9</v>
          </cell>
          <cell r="O26">
            <v>11</v>
          </cell>
          <cell r="P26">
            <v>0</v>
          </cell>
          <cell r="Q26">
            <v>2</v>
          </cell>
          <cell r="R26">
            <v>75</v>
          </cell>
        </row>
        <row r="27">
          <cell r="G27" t="str">
            <v>105407-P.S.R. TAMBILLOS</v>
          </cell>
          <cell r="H27">
            <v>1</v>
          </cell>
          <cell r="I27">
            <v>1</v>
          </cell>
          <cell r="J27">
            <v>1</v>
          </cell>
          <cell r="K27">
            <v>0</v>
          </cell>
          <cell r="L27">
            <v>0</v>
          </cell>
          <cell r="M27">
            <v>1</v>
          </cell>
          <cell r="N27">
            <v>0</v>
          </cell>
          <cell r="O27">
            <v>2</v>
          </cell>
          <cell r="P27">
            <v>0</v>
          </cell>
          <cell r="Q27">
            <v>6</v>
          </cell>
          <cell r="R27">
            <v>12</v>
          </cell>
        </row>
        <row r="28">
          <cell r="G28" t="str">
            <v>105705-CECOF EL ALBA</v>
          </cell>
          <cell r="H28">
            <v>1</v>
          </cell>
          <cell r="I28">
            <v>7</v>
          </cell>
          <cell r="J28">
            <v>15</v>
          </cell>
          <cell r="K28">
            <v>14</v>
          </cell>
          <cell r="L28">
            <v>35</v>
          </cell>
          <cell r="M28">
            <v>13</v>
          </cell>
          <cell r="N28">
            <v>3</v>
          </cell>
          <cell r="O28">
            <v>2</v>
          </cell>
          <cell r="P28">
            <v>3</v>
          </cell>
          <cell r="Q28">
            <v>0</v>
          </cell>
          <cell r="R28">
            <v>93</v>
          </cell>
        </row>
        <row r="29">
          <cell r="G29" t="str">
            <v>04103-ANDACOLLO</v>
          </cell>
          <cell r="H29">
            <v>8</v>
          </cell>
          <cell r="I29">
            <v>92</v>
          </cell>
          <cell r="J29">
            <v>31</v>
          </cell>
          <cell r="K29">
            <v>32</v>
          </cell>
          <cell r="L29">
            <v>59</v>
          </cell>
          <cell r="M29">
            <v>48</v>
          </cell>
          <cell r="N29">
            <v>2</v>
          </cell>
          <cell r="O29">
            <v>49</v>
          </cell>
          <cell r="P29">
            <v>22</v>
          </cell>
          <cell r="Q29">
            <v>36</v>
          </cell>
          <cell r="R29">
            <v>379</v>
          </cell>
        </row>
        <row r="30">
          <cell r="G30" t="str">
            <v>105106-HOSPITAL ANDACOLLO</v>
          </cell>
          <cell r="H30">
            <v>8</v>
          </cell>
          <cell r="I30">
            <v>92</v>
          </cell>
          <cell r="J30">
            <v>31</v>
          </cell>
          <cell r="K30">
            <v>32</v>
          </cell>
          <cell r="L30">
            <v>59</v>
          </cell>
          <cell r="M30">
            <v>48</v>
          </cell>
          <cell r="N30">
            <v>2</v>
          </cell>
          <cell r="O30">
            <v>49</v>
          </cell>
          <cell r="P30">
            <v>22</v>
          </cell>
          <cell r="Q30">
            <v>36</v>
          </cell>
          <cell r="R30">
            <v>379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3</v>
          </cell>
        </row>
        <row r="32">
          <cell r="G32" t="str">
            <v>105314-CES. LA HIGUERA</v>
          </cell>
          <cell r="K32">
            <v>1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>
            <v>2</v>
          </cell>
          <cell r="R32">
            <v>3</v>
          </cell>
        </row>
        <row r="33">
          <cell r="G33" t="str">
            <v>105500-P.S.R. CALETA HORNOS        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G34" t="str">
            <v>105505-P.S.R. LOS CHOROS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</row>
        <row r="36">
          <cell r="G36" t="str">
            <v>04105-PAIHUANO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21</v>
          </cell>
          <cell r="N36">
            <v>4</v>
          </cell>
          <cell r="O36">
            <v>29</v>
          </cell>
          <cell r="P36">
            <v>16</v>
          </cell>
          <cell r="Q36">
            <v>0</v>
          </cell>
          <cell r="R36">
            <v>70</v>
          </cell>
        </row>
        <row r="37">
          <cell r="G37" t="str">
            <v>105306-CES. PAIHUANO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</v>
          </cell>
          <cell r="O37">
            <v>23</v>
          </cell>
          <cell r="P37">
            <v>16</v>
          </cell>
          <cell r="Q37">
            <v>0</v>
          </cell>
          <cell r="R37">
            <v>41</v>
          </cell>
        </row>
        <row r="38">
          <cell r="G38" t="str">
            <v>105475-P.S.R. HORCON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</v>
          </cell>
          <cell r="P38">
            <v>0</v>
          </cell>
          <cell r="Q38">
            <v>0</v>
          </cell>
          <cell r="R38">
            <v>3</v>
          </cell>
        </row>
        <row r="39">
          <cell r="G39" t="str">
            <v>105476-P.S.R. MONTE GRANDE</v>
          </cell>
          <cell r="H39">
            <v>0</v>
          </cell>
          <cell r="J39">
            <v>0</v>
          </cell>
          <cell r="K39">
            <v>0</v>
          </cell>
          <cell r="M39">
            <v>6</v>
          </cell>
          <cell r="N39">
            <v>2</v>
          </cell>
          <cell r="O39">
            <v>3</v>
          </cell>
          <cell r="R39">
            <v>11</v>
          </cell>
        </row>
        <row r="40">
          <cell r="G40" t="str">
            <v>105477-P.S.R. PISCO ELQUI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15</v>
          </cell>
        </row>
        <row r="41">
          <cell r="G41" t="str">
            <v>04106-VICUÑA</v>
          </cell>
          <cell r="H41">
            <v>13</v>
          </cell>
          <cell r="I41">
            <v>20</v>
          </cell>
          <cell r="J41">
            <v>34</v>
          </cell>
          <cell r="K41">
            <v>59</v>
          </cell>
          <cell r="L41">
            <v>39</v>
          </cell>
          <cell r="M41">
            <v>101</v>
          </cell>
          <cell r="N41">
            <v>27</v>
          </cell>
          <cell r="O41">
            <v>27</v>
          </cell>
          <cell r="P41">
            <v>64</v>
          </cell>
          <cell r="Q41">
            <v>13</v>
          </cell>
          <cell r="R41">
            <v>397</v>
          </cell>
        </row>
        <row r="42">
          <cell r="G42" t="str">
            <v>105107-HOSPITAL VICUÑA</v>
          </cell>
          <cell r="H42">
            <v>7</v>
          </cell>
          <cell r="I42">
            <v>9</v>
          </cell>
          <cell r="J42">
            <v>6</v>
          </cell>
          <cell r="K42">
            <v>7</v>
          </cell>
          <cell r="L42">
            <v>10</v>
          </cell>
          <cell r="M42">
            <v>19</v>
          </cell>
          <cell r="N42">
            <v>9</v>
          </cell>
          <cell r="O42">
            <v>5</v>
          </cell>
          <cell r="P42">
            <v>10</v>
          </cell>
          <cell r="Q42">
            <v>3</v>
          </cell>
          <cell r="R42">
            <v>85</v>
          </cell>
        </row>
        <row r="43">
          <cell r="G43" t="str">
            <v>105467-P.S.R. DIAGUITAS</v>
          </cell>
          <cell r="H43">
            <v>3</v>
          </cell>
          <cell r="I43">
            <v>2</v>
          </cell>
          <cell r="J43">
            <v>3</v>
          </cell>
          <cell r="K43">
            <v>10</v>
          </cell>
          <cell r="L43">
            <v>5</v>
          </cell>
          <cell r="M43">
            <v>3</v>
          </cell>
          <cell r="N43">
            <v>3</v>
          </cell>
          <cell r="O43">
            <v>3</v>
          </cell>
          <cell r="P43">
            <v>5</v>
          </cell>
          <cell r="Q43">
            <v>0</v>
          </cell>
          <cell r="R43">
            <v>37</v>
          </cell>
        </row>
        <row r="44">
          <cell r="G44" t="str">
            <v>105468-P.S.R. EL MOLLE</v>
          </cell>
          <cell r="H44">
            <v>0</v>
          </cell>
          <cell r="I44">
            <v>0</v>
          </cell>
          <cell r="J44">
            <v>2</v>
          </cell>
          <cell r="K44">
            <v>3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6</v>
          </cell>
        </row>
        <row r="45">
          <cell r="G45" t="str">
            <v>105469-P.S.R. EL TAMBO</v>
          </cell>
          <cell r="H45">
            <v>0</v>
          </cell>
          <cell r="I45">
            <v>3</v>
          </cell>
          <cell r="J45">
            <v>0</v>
          </cell>
          <cell r="K45">
            <v>12</v>
          </cell>
          <cell r="L45">
            <v>1</v>
          </cell>
          <cell r="M45">
            <v>36</v>
          </cell>
          <cell r="N45">
            <v>0</v>
          </cell>
          <cell r="O45">
            <v>2</v>
          </cell>
          <cell r="P45">
            <v>6</v>
          </cell>
          <cell r="Q45">
            <v>1</v>
          </cell>
          <cell r="R45">
            <v>61</v>
          </cell>
        </row>
        <row r="46">
          <cell r="G46" t="str">
            <v>105470-P.S.R. HUANTA</v>
          </cell>
          <cell r="J46">
            <v>0</v>
          </cell>
          <cell r="O46">
            <v>0</v>
          </cell>
          <cell r="P46">
            <v>1</v>
          </cell>
          <cell r="Q46">
            <v>0</v>
          </cell>
          <cell r="R46">
            <v>1</v>
          </cell>
        </row>
        <row r="47">
          <cell r="G47" t="str">
            <v>105471-P.S.R. PERALILLO</v>
          </cell>
          <cell r="H47">
            <v>1</v>
          </cell>
          <cell r="I47">
            <v>0</v>
          </cell>
          <cell r="J47">
            <v>2</v>
          </cell>
          <cell r="K47">
            <v>5</v>
          </cell>
          <cell r="L47">
            <v>8</v>
          </cell>
          <cell r="M47">
            <v>0</v>
          </cell>
          <cell r="N47">
            <v>4</v>
          </cell>
          <cell r="O47">
            <v>0</v>
          </cell>
          <cell r="P47">
            <v>19</v>
          </cell>
          <cell r="Q47">
            <v>0</v>
          </cell>
          <cell r="R47">
            <v>39</v>
          </cell>
        </row>
        <row r="48">
          <cell r="G48" t="str">
            <v>105472-P.S.R. RIVADAVIA</v>
          </cell>
          <cell r="H48">
            <v>2</v>
          </cell>
          <cell r="I48">
            <v>6</v>
          </cell>
          <cell r="J48">
            <v>8</v>
          </cell>
          <cell r="K48">
            <v>4</v>
          </cell>
          <cell r="L48">
            <v>6</v>
          </cell>
          <cell r="M48">
            <v>15</v>
          </cell>
          <cell r="N48">
            <v>5</v>
          </cell>
          <cell r="O48">
            <v>1</v>
          </cell>
          <cell r="P48">
            <v>14</v>
          </cell>
          <cell r="Q48">
            <v>6</v>
          </cell>
          <cell r="R48">
            <v>67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2</v>
          </cell>
          <cell r="K49">
            <v>2</v>
          </cell>
          <cell r="L49">
            <v>1</v>
          </cell>
          <cell r="M49">
            <v>0</v>
          </cell>
          <cell r="O49">
            <v>0</v>
          </cell>
          <cell r="P49">
            <v>6</v>
          </cell>
          <cell r="Q49">
            <v>0</v>
          </cell>
          <cell r="R49">
            <v>11</v>
          </cell>
        </row>
        <row r="50">
          <cell r="G50" t="str">
            <v>105474-P.S.R. CHAPILCA</v>
          </cell>
          <cell r="H50">
            <v>0</v>
          </cell>
          <cell r="J50">
            <v>1</v>
          </cell>
          <cell r="K50">
            <v>1</v>
          </cell>
          <cell r="L50">
            <v>4</v>
          </cell>
          <cell r="M50">
            <v>3</v>
          </cell>
          <cell r="N50">
            <v>1</v>
          </cell>
          <cell r="O50">
            <v>1</v>
          </cell>
          <cell r="P50">
            <v>1</v>
          </cell>
          <cell r="Q50">
            <v>2</v>
          </cell>
          <cell r="R50">
            <v>14</v>
          </cell>
        </row>
        <row r="51">
          <cell r="G51" t="str">
            <v>105502-P.S.R. CALINGASTA</v>
          </cell>
          <cell r="H51">
            <v>0</v>
          </cell>
          <cell r="I51">
            <v>0</v>
          </cell>
          <cell r="J51">
            <v>10</v>
          </cell>
          <cell r="K51">
            <v>15</v>
          </cell>
          <cell r="L51">
            <v>4</v>
          </cell>
          <cell r="M51">
            <v>25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55</v>
          </cell>
        </row>
        <row r="52">
          <cell r="G52" t="str">
            <v>105509-P.S.R. GUALLIGUAICA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4</v>
          </cell>
          <cell r="O52">
            <v>14</v>
          </cell>
          <cell r="P52">
            <v>2</v>
          </cell>
          <cell r="Q52">
            <v>1</v>
          </cell>
          <cell r="R52">
            <v>21</v>
          </cell>
        </row>
        <row r="53">
          <cell r="G53" t="str">
            <v>04201-ILLAPEL</v>
          </cell>
          <cell r="H53">
            <v>64</v>
          </cell>
          <cell r="I53">
            <v>92</v>
          </cell>
          <cell r="J53">
            <v>49</v>
          </cell>
          <cell r="K53">
            <v>33</v>
          </cell>
          <cell r="L53">
            <v>79</v>
          </cell>
          <cell r="M53">
            <v>87</v>
          </cell>
          <cell r="N53">
            <v>57</v>
          </cell>
          <cell r="O53">
            <v>36</v>
          </cell>
          <cell r="P53">
            <v>58</v>
          </cell>
          <cell r="Q53">
            <v>57</v>
          </cell>
          <cell r="R53">
            <v>612</v>
          </cell>
        </row>
        <row r="54">
          <cell r="G54" t="str">
            <v>105103-HOSPITAL ILLAPEL</v>
          </cell>
          <cell r="H54">
            <v>16</v>
          </cell>
          <cell r="I54">
            <v>66</v>
          </cell>
          <cell r="J54">
            <v>20</v>
          </cell>
          <cell r="K54">
            <v>13</v>
          </cell>
          <cell r="L54">
            <v>12</v>
          </cell>
          <cell r="M54">
            <v>9</v>
          </cell>
          <cell r="N54">
            <v>21</v>
          </cell>
          <cell r="O54">
            <v>21</v>
          </cell>
          <cell r="P54">
            <v>18</v>
          </cell>
          <cell r="Q54">
            <v>16</v>
          </cell>
          <cell r="R54">
            <v>212</v>
          </cell>
        </row>
        <row r="55">
          <cell r="G55" t="str">
            <v>105326-CESFAM SAN RAFAEL</v>
          </cell>
          <cell r="H55">
            <v>33</v>
          </cell>
          <cell r="I55">
            <v>11</v>
          </cell>
          <cell r="J55">
            <v>7</v>
          </cell>
          <cell r="K55">
            <v>0</v>
          </cell>
          <cell r="L55">
            <v>26</v>
          </cell>
          <cell r="M55">
            <v>52</v>
          </cell>
          <cell r="N55">
            <v>21</v>
          </cell>
          <cell r="O55">
            <v>7</v>
          </cell>
          <cell r="P55">
            <v>8</v>
          </cell>
          <cell r="Q55">
            <v>35</v>
          </cell>
          <cell r="R55">
            <v>200</v>
          </cell>
        </row>
        <row r="56">
          <cell r="G56" t="str">
            <v>105443-P.S.R. CARCAMO                   </v>
          </cell>
          <cell r="J56">
            <v>1</v>
          </cell>
          <cell r="K56">
            <v>6</v>
          </cell>
          <cell r="L56">
            <v>8</v>
          </cell>
          <cell r="M56">
            <v>14</v>
          </cell>
          <cell r="N56">
            <v>3</v>
          </cell>
          <cell r="O56">
            <v>1</v>
          </cell>
          <cell r="R56">
            <v>33</v>
          </cell>
        </row>
        <row r="57">
          <cell r="G57" t="str">
            <v>105444-P.S.R. HUINTIL</v>
          </cell>
          <cell r="H57">
            <v>7</v>
          </cell>
          <cell r="I57">
            <v>3</v>
          </cell>
          <cell r="J57">
            <v>0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2</v>
          </cell>
          <cell r="P57">
            <v>2</v>
          </cell>
          <cell r="Q57">
            <v>0</v>
          </cell>
          <cell r="R57">
            <v>16</v>
          </cell>
        </row>
        <row r="58">
          <cell r="G58" t="str">
            <v>105445-P.S.R. LIMAHUIDA</v>
          </cell>
          <cell r="H58">
            <v>2</v>
          </cell>
          <cell r="I58">
            <v>2</v>
          </cell>
          <cell r="J58">
            <v>2</v>
          </cell>
          <cell r="L58">
            <v>4</v>
          </cell>
          <cell r="M58">
            <v>1</v>
          </cell>
          <cell r="N58">
            <v>2</v>
          </cell>
          <cell r="O58">
            <v>1</v>
          </cell>
          <cell r="P58">
            <v>1</v>
          </cell>
          <cell r="Q58">
            <v>2</v>
          </cell>
          <cell r="R58">
            <v>17</v>
          </cell>
        </row>
        <row r="59">
          <cell r="G59" t="str">
            <v>105446-P.S.R. MATANCILLA</v>
          </cell>
          <cell r="J59">
            <v>0</v>
          </cell>
          <cell r="M59">
            <v>0</v>
          </cell>
          <cell r="N59">
            <v>0</v>
          </cell>
          <cell r="P59">
            <v>2</v>
          </cell>
          <cell r="R59">
            <v>2</v>
          </cell>
        </row>
        <row r="60">
          <cell r="G60" t="str">
            <v>105447-P.S.R. PERALILLO</v>
          </cell>
          <cell r="H60">
            <v>0</v>
          </cell>
          <cell r="J60">
            <v>0</v>
          </cell>
          <cell r="K60">
            <v>1</v>
          </cell>
          <cell r="L60">
            <v>2</v>
          </cell>
          <cell r="M60">
            <v>0</v>
          </cell>
          <cell r="N60">
            <v>5</v>
          </cell>
          <cell r="P60">
            <v>12</v>
          </cell>
          <cell r="Q60">
            <v>2</v>
          </cell>
          <cell r="R60">
            <v>22</v>
          </cell>
        </row>
        <row r="61">
          <cell r="G61" t="str">
            <v>105448-P.S.R. SANTA VIRGINIA</v>
          </cell>
          <cell r="I61">
            <v>1</v>
          </cell>
          <cell r="J61">
            <v>8</v>
          </cell>
          <cell r="K61">
            <v>7</v>
          </cell>
          <cell r="L61">
            <v>11</v>
          </cell>
          <cell r="M61">
            <v>0</v>
          </cell>
          <cell r="N61">
            <v>0</v>
          </cell>
          <cell r="O61">
            <v>0</v>
          </cell>
          <cell r="R61">
            <v>27</v>
          </cell>
        </row>
        <row r="62">
          <cell r="G62" t="str">
            <v>105449-P.S.R. TUNGA NORTE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O62">
            <v>0</v>
          </cell>
          <cell r="P62">
            <v>5</v>
          </cell>
          <cell r="Q62">
            <v>0</v>
          </cell>
          <cell r="R62">
            <v>6</v>
          </cell>
        </row>
        <row r="63">
          <cell r="G63" t="str">
            <v>105485-P.S.R. PLAN DE HORNOS</v>
          </cell>
          <cell r="H63">
            <v>2</v>
          </cell>
          <cell r="I63">
            <v>0</v>
          </cell>
          <cell r="J63">
            <v>0</v>
          </cell>
          <cell r="K63">
            <v>1</v>
          </cell>
          <cell r="L63">
            <v>1</v>
          </cell>
          <cell r="M63">
            <v>0</v>
          </cell>
          <cell r="N63">
            <v>2</v>
          </cell>
          <cell r="O63">
            <v>1</v>
          </cell>
          <cell r="P63">
            <v>1</v>
          </cell>
          <cell r="Q63">
            <v>0</v>
          </cell>
          <cell r="R63">
            <v>8</v>
          </cell>
        </row>
        <row r="64">
          <cell r="G64" t="str">
            <v>105486-P.S.R. TUNGA SUR</v>
          </cell>
          <cell r="H64">
            <v>0</v>
          </cell>
          <cell r="I64">
            <v>0</v>
          </cell>
          <cell r="J64">
            <v>0</v>
          </cell>
          <cell r="L64">
            <v>2</v>
          </cell>
          <cell r="M64">
            <v>9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11</v>
          </cell>
        </row>
        <row r="65">
          <cell r="G65" t="str">
            <v>105487-P.S.R. CAÑAS UNO</v>
          </cell>
          <cell r="H65">
            <v>4</v>
          </cell>
          <cell r="I65">
            <v>9</v>
          </cell>
          <cell r="J65">
            <v>11</v>
          </cell>
          <cell r="K65">
            <v>5</v>
          </cell>
          <cell r="L65">
            <v>11</v>
          </cell>
          <cell r="M65">
            <v>1</v>
          </cell>
          <cell r="N65">
            <v>2</v>
          </cell>
          <cell r="O65">
            <v>3</v>
          </cell>
          <cell r="P65">
            <v>7</v>
          </cell>
          <cell r="Q65">
            <v>2</v>
          </cell>
          <cell r="R65">
            <v>55</v>
          </cell>
        </row>
        <row r="66">
          <cell r="G66" t="str">
            <v>105496-P.S.R. PINTACURA SUR</v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</v>
          </cell>
          <cell r="R66">
            <v>2</v>
          </cell>
        </row>
        <row r="67">
          <cell r="G67" t="str">
            <v>105504-P.S.R. SOCAVON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  <cell r="O67">
            <v>0</v>
          </cell>
          <cell r="P67">
            <v>0</v>
          </cell>
          <cell r="R67">
            <v>1</v>
          </cell>
        </row>
        <row r="68">
          <cell r="G68" t="str">
            <v>04202-CANELA</v>
          </cell>
          <cell r="H68">
            <v>57</v>
          </cell>
          <cell r="I68">
            <v>22</v>
          </cell>
          <cell r="J68">
            <v>58</v>
          </cell>
          <cell r="K68">
            <v>23</v>
          </cell>
          <cell r="L68">
            <v>17</v>
          </cell>
          <cell r="M68">
            <v>19</v>
          </cell>
          <cell r="N68">
            <v>10</v>
          </cell>
          <cell r="O68">
            <v>31</v>
          </cell>
          <cell r="P68">
            <v>16</v>
          </cell>
          <cell r="Q68">
            <v>11</v>
          </cell>
          <cell r="R68">
            <v>264</v>
          </cell>
        </row>
        <row r="69">
          <cell r="G69" t="str">
            <v>105309-CES. RURAL CANELA</v>
          </cell>
          <cell r="H69">
            <v>19</v>
          </cell>
          <cell r="I69">
            <v>2</v>
          </cell>
          <cell r="J69">
            <v>26</v>
          </cell>
          <cell r="K69">
            <v>4</v>
          </cell>
          <cell r="L69">
            <v>8</v>
          </cell>
          <cell r="M69">
            <v>2</v>
          </cell>
          <cell r="N69">
            <v>4</v>
          </cell>
          <cell r="O69">
            <v>13</v>
          </cell>
          <cell r="P69">
            <v>11</v>
          </cell>
          <cell r="Q69">
            <v>4</v>
          </cell>
          <cell r="R69">
            <v>93</v>
          </cell>
        </row>
        <row r="70">
          <cell r="G70" t="str">
            <v>105450-P.S.R. MINCHA NORTE            </v>
          </cell>
          <cell r="H70">
            <v>10</v>
          </cell>
          <cell r="I70">
            <v>4</v>
          </cell>
          <cell r="J70">
            <v>7</v>
          </cell>
          <cell r="K70">
            <v>7</v>
          </cell>
          <cell r="L70">
            <v>3</v>
          </cell>
          <cell r="M70">
            <v>4</v>
          </cell>
          <cell r="N70">
            <v>1</v>
          </cell>
          <cell r="O70">
            <v>3</v>
          </cell>
          <cell r="P70">
            <v>0</v>
          </cell>
          <cell r="Q70">
            <v>3</v>
          </cell>
          <cell r="R70">
            <v>42</v>
          </cell>
        </row>
        <row r="71">
          <cell r="G71" t="str">
            <v>105451-P.S.R. AGUA FRIA</v>
          </cell>
          <cell r="H71">
            <v>4</v>
          </cell>
          <cell r="I71">
            <v>3</v>
          </cell>
          <cell r="K71">
            <v>3</v>
          </cell>
          <cell r="L71">
            <v>1</v>
          </cell>
          <cell r="N71">
            <v>2</v>
          </cell>
          <cell r="O71">
            <v>0</v>
          </cell>
          <cell r="P71">
            <v>0</v>
          </cell>
          <cell r="Q71">
            <v>0</v>
          </cell>
          <cell r="R71">
            <v>13</v>
          </cell>
        </row>
        <row r="72">
          <cell r="G72" t="str">
            <v>105482-P.S.R. CANELA ALTA</v>
          </cell>
          <cell r="H72">
            <v>5</v>
          </cell>
          <cell r="I72">
            <v>0</v>
          </cell>
          <cell r="J72">
            <v>4</v>
          </cell>
          <cell r="K72">
            <v>7</v>
          </cell>
          <cell r="L72">
            <v>1</v>
          </cell>
          <cell r="M72">
            <v>9</v>
          </cell>
          <cell r="N72">
            <v>3</v>
          </cell>
          <cell r="O72">
            <v>6</v>
          </cell>
          <cell r="P72">
            <v>5</v>
          </cell>
          <cell r="Q72">
            <v>0</v>
          </cell>
          <cell r="R72">
            <v>40</v>
          </cell>
        </row>
        <row r="73">
          <cell r="G73" t="str">
            <v>105483-P.S.R. LOS RULOS</v>
          </cell>
          <cell r="H73">
            <v>2</v>
          </cell>
          <cell r="I73">
            <v>5</v>
          </cell>
          <cell r="J73">
            <v>0</v>
          </cell>
          <cell r="K73">
            <v>0</v>
          </cell>
          <cell r="L73">
            <v>3</v>
          </cell>
          <cell r="M73">
            <v>2</v>
          </cell>
          <cell r="O73">
            <v>3</v>
          </cell>
          <cell r="P73">
            <v>0</v>
          </cell>
          <cell r="Q73">
            <v>0</v>
          </cell>
          <cell r="R73">
            <v>15</v>
          </cell>
        </row>
        <row r="74">
          <cell r="G74" t="str">
            <v>105484-P.S.R. HUENTELAUQUEN</v>
          </cell>
          <cell r="H74">
            <v>1</v>
          </cell>
          <cell r="I74">
            <v>0</v>
          </cell>
          <cell r="J74">
            <v>15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4</v>
          </cell>
          <cell r="P74">
            <v>0</v>
          </cell>
          <cell r="Q74">
            <v>3</v>
          </cell>
          <cell r="R74">
            <v>24</v>
          </cell>
        </row>
        <row r="75">
          <cell r="G75" t="str">
            <v>105488-P.S.R. ESPIRITU SANTO</v>
          </cell>
          <cell r="H75">
            <v>1</v>
          </cell>
          <cell r="I75">
            <v>0</v>
          </cell>
          <cell r="K75">
            <v>0</v>
          </cell>
          <cell r="O75">
            <v>0</v>
          </cell>
          <cell r="Q75">
            <v>0</v>
          </cell>
          <cell r="R75">
            <v>1</v>
          </cell>
        </row>
        <row r="76">
          <cell r="G76" t="str">
            <v>105493-P.S.R. MINCHA SUR</v>
          </cell>
          <cell r="H76">
            <v>1</v>
          </cell>
          <cell r="I76">
            <v>0</v>
          </cell>
          <cell r="J76">
            <v>2</v>
          </cell>
          <cell r="K76">
            <v>1</v>
          </cell>
          <cell r="L76">
            <v>0</v>
          </cell>
          <cell r="M76">
            <v>2</v>
          </cell>
          <cell r="O76">
            <v>2</v>
          </cell>
          <cell r="P76">
            <v>0</v>
          </cell>
          <cell r="Q76">
            <v>1</v>
          </cell>
          <cell r="R76">
            <v>9</v>
          </cell>
        </row>
        <row r="77">
          <cell r="G77" t="str">
            <v>105497-P.S.R. JABONERIA</v>
          </cell>
          <cell r="H77">
            <v>6</v>
          </cell>
          <cell r="I77">
            <v>3</v>
          </cell>
          <cell r="J77">
            <v>4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13</v>
          </cell>
        </row>
        <row r="78">
          <cell r="G78" t="str">
            <v>105498-P.S.R. QUEBRADA DE LINARES</v>
          </cell>
          <cell r="H78">
            <v>8</v>
          </cell>
          <cell r="I78">
            <v>5</v>
          </cell>
          <cell r="J78">
            <v>0</v>
          </cell>
          <cell r="K78">
            <v>0</v>
          </cell>
          <cell r="L78">
            <v>1</v>
          </cell>
          <cell r="M78">
            <v>0</v>
          </cell>
          <cell r="O78">
            <v>0</v>
          </cell>
          <cell r="P78">
            <v>0</v>
          </cell>
          <cell r="R78">
            <v>14</v>
          </cell>
        </row>
        <row r="79">
          <cell r="G79" t="str">
            <v>04203-LOS VILOS</v>
          </cell>
          <cell r="H79">
            <v>6</v>
          </cell>
          <cell r="I79">
            <v>11</v>
          </cell>
          <cell r="J79">
            <v>58</v>
          </cell>
          <cell r="K79">
            <v>34</v>
          </cell>
          <cell r="L79">
            <v>41</v>
          </cell>
          <cell r="M79">
            <v>30</v>
          </cell>
          <cell r="N79">
            <v>8</v>
          </cell>
          <cell r="O79">
            <v>6</v>
          </cell>
          <cell r="P79">
            <v>31</v>
          </cell>
          <cell r="Q79">
            <v>35</v>
          </cell>
          <cell r="R79">
            <v>260</v>
          </cell>
        </row>
        <row r="80">
          <cell r="G80" t="str">
            <v>105108-HOSPITAL LOS VILOS</v>
          </cell>
          <cell r="H80">
            <v>1</v>
          </cell>
          <cell r="I80">
            <v>7</v>
          </cell>
          <cell r="J80">
            <v>25</v>
          </cell>
          <cell r="K80">
            <v>25</v>
          </cell>
          <cell r="L80">
            <v>31</v>
          </cell>
          <cell r="M80">
            <v>1</v>
          </cell>
          <cell r="N80">
            <v>1</v>
          </cell>
          <cell r="O80">
            <v>1</v>
          </cell>
          <cell r="P80">
            <v>18</v>
          </cell>
          <cell r="Q80">
            <v>20</v>
          </cell>
          <cell r="R80">
            <v>130</v>
          </cell>
        </row>
        <row r="81">
          <cell r="G81" t="str">
            <v>105478-P.S.R. CAIMANES                   </v>
          </cell>
          <cell r="H81">
            <v>1</v>
          </cell>
          <cell r="I81">
            <v>3</v>
          </cell>
          <cell r="J81">
            <v>18</v>
          </cell>
          <cell r="K81">
            <v>2</v>
          </cell>
          <cell r="L81">
            <v>2</v>
          </cell>
          <cell r="M81">
            <v>13</v>
          </cell>
          <cell r="N81">
            <v>3</v>
          </cell>
          <cell r="O81">
            <v>2</v>
          </cell>
          <cell r="P81">
            <v>6</v>
          </cell>
          <cell r="Q81">
            <v>8</v>
          </cell>
          <cell r="R81">
            <v>58</v>
          </cell>
        </row>
        <row r="82">
          <cell r="G82" t="str">
            <v>105479-P.S.R. GUANGUALI</v>
          </cell>
          <cell r="H82">
            <v>0</v>
          </cell>
          <cell r="I82">
            <v>0</v>
          </cell>
          <cell r="J82">
            <v>2</v>
          </cell>
          <cell r="K82">
            <v>3</v>
          </cell>
          <cell r="L82">
            <v>4</v>
          </cell>
          <cell r="M82">
            <v>5</v>
          </cell>
          <cell r="N82">
            <v>2</v>
          </cell>
          <cell r="O82">
            <v>0</v>
          </cell>
          <cell r="P82">
            <v>2</v>
          </cell>
          <cell r="Q82">
            <v>4</v>
          </cell>
          <cell r="R82">
            <v>22</v>
          </cell>
        </row>
        <row r="83">
          <cell r="G83" t="str">
            <v>105480-P.S.R. QUILIMARI</v>
          </cell>
          <cell r="H83">
            <v>1</v>
          </cell>
          <cell r="I83">
            <v>0</v>
          </cell>
          <cell r="J83">
            <v>10</v>
          </cell>
          <cell r="K83">
            <v>2</v>
          </cell>
          <cell r="L83">
            <v>1</v>
          </cell>
          <cell r="M83">
            <v>6</v>
          </cell>
          <cell r="N83">
            <v>0</v>
          </cell>
          <cell r="O83">
            <v>1</v>
          </cell>
          <cell r="P83">
            <v>3</v>
          </cell>
          <cell r="Q83">
            <v>3</v>
          </cell>
          <cell r="R83">
            <v>27</v>
          </cell>
        </row>
        <row r="84">
          <cell r="G84" t="str">
            <v>105481-P.S.R. TILAMA</v>
          </cell>
          <cell r="I84">
            <v>1</v>
          </cell>
          <cell r="J84">
            <v>2</v>
          </cell>
          <cell r="K84">
            <v>0</v>
          </cell>
          <cell r="L84">
            <v>0</v>
          </cell>
          <cell r="M84">
            <v>2</v>
          </cell>
          <cell r="N84">
            <v>2</v>
          </cell>
          <cell r="O84">
            <v>2</v>
          </cell>
          <cell r="P84">
            <v>1</v>
          </cell>
          <cell r="Q84">
            <v>0</v>
          </cell>
          <cell r="R84">
            <v>10</v>
          </cell>
        </row>
        <row r="85">
          <cell r="G85" t="str">
            <v>105511-P.S.R. LOS CONDORES</v>
          </cell>
          <cell r="H85">
            <v>3</v>
          </cell>
          <cell r="I85">
            <v>0</v>
          </cell>
          <cell r="J85">
            <v>1</v>
          </cell>
          <cell r="K85">
            <v>2</v>
          </cell>
          <cell r="L85">
            <v>3</v>
          </cell>
          <cell r="M85">
            <v>3</v>
          </cell>
          <cell r="N85">
            <v>0</v>
          </cell>
          <cell r="P85">
            <v>1</v>
          </cell>
          <cell r="Q85">
            <v>0</v>
          </cell>
          <cell r="R85">
            <v>13</v>
          </cell>
        </row>
        <row r="86">
          <cell r="G86" t="str">
            <v>04204-SALAMANCA</v>
          </cell>
          <cell r="H86">
            <v>45</v>
          </cell>
          <cell r="I86">
            <v>53</v>
          </cell>
          <cell r="J86">
            <v>40</v>
          </cell>
          <cell r="K86">
            <v>73</v>
          </cell>
          <cell r="L86">
            <v>66</v>
          </cell>
          <cell r="M86">
            <v>53</v>
          </cell>
          <cell r="N86">
            <v>74</v>
          </cell>
          <cell r="O86">
            <v>57</v>
          </cell>
          <cell r="P86">
            <v>43</v>
          </cell>
          <cell r="Q86">
            <v>54</v>
          </cell>
          <cell r="R86">
            <v>558</v>
          </cell>
        </row>
        <row r="87">
          <cell r="G87" t="str">
            <v>105104-HOSPITAL SALAMANCA</v>
          </cell>
          <cell r="H87">
            <v>23</v>
          </cell>
          <cell r="I87">
            <v>14</v>
          </cell>
          <cell r="J87">
            <v>9</v>
          </cell>
          <cell r="K87">
            <v>12</v>
          </cell>
          <cell r="L87">
            <v>24</v>
          </cell>
          <cell r="M87">
            <v>23</v>
          </cell>
          <cell r="N87">
            <v>39</v>
          </cell>
          <cell r="O87">
            <v>21</v>
          </cell>
          <cell r="P87">
            <v>13</v>
          </cell>
          <cell r="Q87">
            <v>10</v>
          </cell>
          <cell r="R87">
            <v>188</v>
          </cell>
        </row>
        <row r="88">
          <cell r="G88" t="str">
            <v>105452-P.S.R. CUNCUMEN                 </v>
          </cell>
          <cell r="H88">
            <v>13</v>
          </cell>
          <cell r="I88">
            <v>31</v>
          </cell>
          <cell r="J88">
            <v>15</v>
          </cell>
          <cell r="K88">
            <v>40</v>
          </cell>
          <cell r="L88">
            <v>19</v>
          </cell>
          <cell r="M88">
            <v>14</v>
          </cell>
          <cell r="N88">
            <v>21</v>
          </cell>
          <cell r="O88">
            <v>13</v>
          </cell>
          <cell r="P88">
            <v>16</v>
          </cell>
          <cell r="Q88">
            <v>19</v>
          </cell>
          <cell r="R88">
            <v>201</v>
          </cell>
        </row>
        <row r="89">
          <cell r="G89" t="str">
            <v>105453-P.S.R. TRANQUILLA</v>
          </cell>
          <cell r="H89">
            <v>1</v>
          </cell>
          <cell r="I89">
            <v>1</v>
          </cell>
          <cell r="J89">
            <v>5</v>
          </cell>
          <cell r="K89">
            <v>2</v>
          </cell>
          <cell r="L89">
            <v>4</v>
          </cell>
          <cell r="M89">
            <v>3</v>
          </cell>
          <cell r="N89">
            <v>4</v>
          </cell>
          <cell r="O89">
            <v>3</v>
          </cell>
          <cell r="P89">
            <v>3</v>
          </cell>
          <cell r="Q89">
            <v>2</v>
          </cell>
          <cell r="R89">
            <v>28</v>
          </cell>
        </row>
        <row r="90">
          <cell r="G90" t="str">
            <v>105454-P.S.R. CUNLAGUA</v>
          </cell>
          <cell r="H90">
            <v>0</v>
          </cell>
          <cell r="I90">
            <v>1</v>
          </cell>
          <cell r="J90">
            <v>0</v>
          </cell>
          <cell r="K90">
            <v>1</v>
          </cell>
          <cell r="L90">
            <v>2</v>
          </cell>
          <cell r="M90">
            <v>0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8</v>
          </cell>
        </row>
        <row r="91">
          <cell r="G91" t="str">
            <v>105455-P.S.R. CHILLEPIN</v>
          </cell>
          <cell r="H91">
            <v>3</v>
          </cell>
          <cell r="I91">
            <v>1</v>
          </cell>
          <cell r="J91">
            <v>1</v>
          </cell>
          <cell r="K91">
            <v>2</v>
          </cell>
          <cell r="L91">
            <v>4</v>
          </cell>
          <cell r="M91">
            <v>3</v>
          </cell>
          <cell r="N91">
            <v>1</v>
          </cell>
          <cell r="O91">
            <v>2</v>
          </cell>
          <cell r="P91">
            <v>3</v>
          </cell>
          <cell r="Q91">
            <v>2</v>
          </cell>
          <cell r="R91">
            <v>22</v>
          </cell>
        </row>
        <row r="92">
          <cell r="G92" t="str">
            <v>105456-P.S.R. LLIMPO</v>
          </cell>
          <cell r="H92">
            <v>3</v>
          </cell>
          <cell r="I92">
            <v>1</v>
          </cell>
          <cell r="J92">
            <v>3</v>
          </cell>
          <cell r="K92">
            <v>3</v>
          </cell>
          <cell r="L92">
            <v>3</v>
          </cell>
          <cell r="M92">
            <v>2</v>
          </cell>
          <cell r="N92">
            <v>5</v>
          </cell>
          <cell r="O92">
            <v>3</v>
          </cell>
          <cell r="P92">
            <v>2</v>
          </cell>
          <cell r="Q92">
            <v>6</v>
          </cell>
          <cell r="R92">
            <v>31</v>
          </cell>
        </row>
        <row r="93">
          <cell r="G93" t="str">
            <v>105457-P.S.R. SAN AGUSTIN</v>
          </cell>
          <cell r="H93">
            <v>0</v>
          </cell>
          <cell r="I93">
            <v>2</v>
          </cell>
          <cell r="J93">
            <v>1</v>
          </cell>
          <cell r="K93">
            <v>0</v>
          </cell>
          <cell r="L93">
            <v>0</v>
          </cell>
          <cell r="M93">
            <v>2</v>
          </cell>
          <cell r="N93">
            <v>0</v>
          </cell>
          <cell r="O93">
            <v>6</v>
          </cell>
          <cell r="P93">
            <v>0</v>
          </cell>
          <cell r="Q93">
            <v>10</v>
          </cell>
          <cell r="R93">
            <v>21</v>
          </cell>
        </row>
        <row r="94">
          <cell r="G94" t="str">
            <v>105458-P.S.R. TAHUINCO</v>
          </cell>
          <cell r="H94">
            <v>0</v>
          </cell>
          <cell r="I94">
            <v>0</v>
          </cell>
          <cell r="J94">
            <v>1</v>
          </cell>
          <cell r="K94">
            <v>0</v>
          </cell>
          <cell r="L94">
            <v>2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3</v>
          </cell>
        </row>
        <row r="95">
          <cell r="G95" t="str">
            <v>105491-P.S.R. QUELEN BAJO</v>
          </cell>
          <cell r="H95">
            <v>1</v>
          </cell>
          <cell r="I95">
            <v>0</v>
          </cell>
          <cell r="J95">
            <v>2</v>
          </cell>
          <cell r="K95">
            <v>3</v>
          </cell>
          <cell r="L95">
            <v>3</v>
          </cell>
          <cell r="M95">
            <v>5</v>
          </cell>
          <cell r="N95">
            <v>2</v>
          </cell>
          <cell r="O95">
            <v>4</v>
          </cell>
          <cell r="P95">
            <v>4</v>
          </cell>
          <cell r="Q95">
            <v>2</v>
          </cell>
          <cell r="R95">
            <v>26</v>
          </cell>
        </row>
        <row r="96">
          <cell r="G96" t="str">
            <v>105492-P.S.R. CAMISA</v>
          </cell>
          <cell r="H96">
            <v>1</v>
          </cell>
          <cell r="I96">
            <v>0</v>
          </cell>
          <cell r="J96">
            <v>1</v>
          </cell>
          <cell r="K96">
            <v>4</v>
          </cell>
          <cell r="L96">
            <v>1</v>
          </cell>
          <cell r="M96">
            <v>0</v>
          </cell>
          <cell r="N96">
            <v>1</v>
          </cell>
          <cell r="O96">
            <v>4</v>
          </cell>
          <cell r="P96">
            <v>1</v>
          </cell>
          <cell r="Q96">
            <v>2</v>
          </cell>
          <cell r="R96">
            <v>15</v>
          </cell>
        </row>
        <row r="97">
          <cell r="G97" t="str">
            <v>105501-P.S.R. ARBOLEDA GRANDE</v>
          </cell>
          <cell r="H97">
            <v>0</v>
          </cell>
          <cell r="I97">
            <v>2</v>
          </cell>
          <cell r="J97">
            <v>2</v>
          </cell>
          <cell r="K97">
            <v>6</v>
          </cell>
          <cell r="L97">
            <v>4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15</v>
          </cell>
        </row>
        <row r="98">
          <cell r="G98" t="str">
            <v>04301-OVALLE</v>
          </cell>
          <cell r="H98">
            <v>199</v>
          </cell>
          <cell r="I98">
            <v>179</v>
          </cell>
          <cell r="J98">
            <v>305</v>
          </cell>
          <cell r="K98">
            <v>164</v>
          </cell>
          <cell r="L98">
            <v>244</v>
          </cell>
          <cell r="M98">
            <v>369</v>
          </cell>
          <cell r="N98">
            <v>300</v>
          </cell>
          <cell r="O98">
            <v>249</v>
          </cell>
          <cell r="P98">
            <v>202</v>
          </cell>
          <cell r="Q98">
            <v>131</v>
          </cell>
          <cell r="R98">
            <v>2342</v>
          </cell>
        </row>
        <row r="99">
          <cell r="G99" t="str">
            <v>105315-CES. RURAL C. DE TAMAYA</v>
          </cell>
          <cell r="H99">
            <v>23</v>
          </cell>
          <cell r="I99">
            <v>5</v>
          </cell>
          <cell r="J99">
            <v>61</v>
          </cell>
          <cell r="K99">
            <v>2</v>
          </cell>
          <cell r="L99">
            <v>18</v>
          </cell>
          <cell r="M99">
            <v>6</v>
          </cell>
          <cell r="N99">
            <v>16</v>
          </cell>
          <cell r="O99">
            <v>26</v>
          </cell>
          <cell r="P99">
            <v>2</v>
          </cell>
          <cell r="Q99">
            <v>0</v>
          </cell>
          <cell r="R99">
            <v>159</v>
          </cell>
        </row>
        <row r="100">
          <cell r="G100" t="str">
            <v>105317-CES. JORGE JORDAN D.</v>
          </cell>
          <cell r="H100">
            <v>123</v>
          </cell>
          <cell r="I100">
            <v>65</v>
          </cell>
          <cell r="J100">
            <v>130</v>
          </cell>
          <cell r="K100">
            <v>74</v>
          </cell>
          <cell r="L100">
            <v>81</v>
          </cell>
          <cell r="M100">
            <v>75</v>
          </cell>
          <cell r="N100">
            <v>87</v>
          </cell>
          <cell r="O100">
            <v>67</v>
          </cell>
          <cell r="P100">
            <v>100</v>
          </cell>
          <cell r="Q100">
            <v>3</v>
          </cell>
          <cell r="R100">
            <v>805</v>
          </cell>
        </row>
        <row r="101">
          <cell r="G101" t="str">
            <v>105322-CES. MARCOS MACUADA</v>
          </cell>
          <cell r="H101">
            <v>21</v>
          </cell>
          <cell r="I101">
            <v>47</v>
          </cell>
          <cell r="J101">
            <v>30</v>
          </cell>
          <cell r="K101">
            <v>45</v>
          </cell>
          <cell r="L101">
            <v>66</v>
          </cell>
          <cell r="M101">
            <v>167</v>
          </cell>
          <cell r="N101">
            <v>117</v>
          </cell>
          <cell r="O101">
            <v>53</v>
          </cell>
          <cell r="P101">
            <v>43</v>
          </cell>
          <cell r="Q101">
            <v>74</v>
          </cell>
          <cell r="R101">
            <v>663</v>
          </cell>
        </row>
        <row r="102">
          <cell r="G102" t="str">
            <v>105324-CES. SOTAQUI</v>
          </cell>
          <cell r="H102">
            <v>16</v>
          </cell>
          <cell r="I102">
            <v>16</v>
          </cell>
          <cell r="J102">
            <v>17</v>
          </cell>
          <cell r="K102">
            <v>14</v>
          </cell>
          <cell r="L102">
            <v>36</v>
          </cell>
          <cell r="M102">
            <v>3</v>
          </cell>
          <cell r="N102">
            <v>2</v>
          </cell>
          <cell r="O102">
            <v>7</v>
          </cell>
          <cell r="P102">
            <v>2</v>
          </cell>
          <cell r="Q102">
            <v>3</v>
          </cell>
          <cell r="R102">
            <v>116</v>
          </cell>
        </row>
        <row r="103">
          <cell r="G103" t="str">
            <v>105415-P.S.R. BARRAZA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</row>
        <row r="104">
          <cell r="G104" t="str">
            <v>105416-P.S.R. CAMARICO                  </v>
          </cell>
          <cell r="I104">
            <v>1</v>
          </cell>
          <cell r="J104">
            <v>10</v>
          </cell>
          <cell r="K104">
            <v>1</v>
          </cell>
          <cell r="L104">
            <v>5</v>
          </cell>
          <cell r="M104">
            <v>8</v>
          </cell>
          <cell r="N104">
            <v>5</v>
          </cell>
          <cell r="O104">
            <v>41</v>
          </cell>
          <cell r="P104">
            <v>2</v>
          </cell>
          <cell r="Q104">
            <v>1</v>
          </cell>
          <cell r="R104">
            <v>74</v>
          </cell>
        </row>
        <row r="105">
          <cell r="G105" t="str">
            <v>105417-P.S.R. ALCONES BAJOS</v>
          </cell>
          <cell r="I105">
            <v>5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1</v>
          </cell>
          <cell r="O105">
            <v>0</v>
          </cell>
          <cell r="P105">
            <v>0</v>
          </cell>
          <cell r="R105">
            <v>9</v>
          </cell>
        </row>
        <row r="106">
          <cell r="G106" t="str">
            <v>105419-P.S.R. LAS SOSSAS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</v>
          </cell>
        </row>
        <row r="107">
          <cell r="G107" t="str">
            <v>105420-P.S.R. LIMARI</v>
          </cell>
          <cell r="I107">
            <v>0</v>
          </cell>
          <cell r="J107">
            <v>4</v>
          </cell>
          <cell r="K107">
            <v>7</v>
          </cell>
          <cell r="L107">
            <v>9</v>
          </cell>
          <cell r="M107">
            <v>6</v>
          </cell>
          <cell r="N107">
            <v>20</v>
          </cell>
          <cell r="O107">
            <v>2</v>
          </cell>
          <cell r="P107">
            <v>11</v>
          </cell>
          <cell r="Q107">
            <v>6</v>
          </cell>
          <cell r="R107">
            <v>65</v>
          </cell>
        </row>
        <row r="108">
          <cell r="G108" t="str">
            <v>105422-P.S.R. HORNILLOS</v>
          </cell>
          <cell r="J108">
            <v>2</v>
          </cell>
          <cell r="K108">
            <v>0</v>
          </cell>
          <cell r="L108">
            <v>1</v>
          </cell>
          <cell r="M108">
            <v>4</v>
          </cell>
          <cell r="O108">
            <v>0</v>
          </cell>
          <cell r="P108">
            <v>0</v>
          </cell>
          <cell r="Q108">
            <v>0</v>
          </cell>
          <cell r="R108">
            <v>7</v>
          </cell>
        </row>
        <row r="109">
          <cell r="G109" t="str">
            <v>105437-P.S.R. CHALINGA</v>
          </cell>
          <cell r="I109">
            <v>0</v>
          </cell>
          <cell r="J109">
            <v>1</v>
          </cell>
          <cell r="K109">
            <v>0</v>
          </cell>
          <cell r="L109">
            <v>0</v>
          </cell>
          <cell r="M109">
            <v>2</v>
          </cell>
          <cell r="O109">
            <v>0</v>
          </cell>
          <cell r="P109">
            <v>0</v>
          </cell>
          <cell r="Q109">
            <v>0</v>
          </cell>
          <cell r="R109">
            <v>3</v>
          </cell>
        </row>
        <row r="110">
          <cell r="G110" t="str">
            <v>105439-P.S.R. CERRO BLANCO</v>
          </cell>
          <cell r="H110">
            <v>2</v>
          </cell>
          <cell r="I110">
            <v>4</v>
          </cell>
          <cell r="J110">
            <v>2</v>
          </cell>
          <cell r="K110">
            <v>2</v>
          </cell>
          <cell r="L110">
            <v>3</v>
          </cell>
          <cell r="M110">
            <v>5</v>
          </cell>
          <cell r="N110">
            <v>4</v>
          </cell>
          <cell r="O110">
            <v>0</v>
          </cell>
          <cell r="P110">
            <v>1</v>
          </cell>
          <cell r="Q110">
            <v>0</v>
          </cell>
          <cell r="R110">
            <v>23</v>
          </cell>
        </row>
        <row r="111">
          <cell r="G111" t="str">
            <v>105507-P.S.R. HUAMALATA</v>
          </cell>
          <cell r="H111">
            <v>6</v>
          </cell>
          <cell r="I111">
            <v>6</v>
          </cell>
          <cell r="J111">
            <v>3</v>
          </cell>
          <cell r="K111">
            <v>4</v>
          </cell>
          <cell r="L111">
            <v>5</v>
          </cell>
          <cell r="M111">
            <v>8</v>
          </cell>
          <cell r="N111">
            <v>1</v>
          </cell>
          <cell r="O111">
            <v>4</v>
          </cell>
          <cell r="P111">
            <v>8</v>
          </cell>
          <cell r="Q111">
            <v>0</v>
          </cell>
          <cell r="R111">
            <v>45</v>
          </cell>
        </row>
        <row r="112">
          <cell r="G112" t="str">
            <v>105510-P.S.R. RECOLETA</v>
          </cell>
          <cell r="H112">
            <v>0</v>
          </cell>
          <cell r="I112">
            <v>2</v>
          </cell>
          <cell r="J112">
            <v>2</v>
          </cell>
          <cell r="K112">
            <v>1</v>
          </cell>
          <cell r="L112">
            <v>3</v>
          </cell>
          <cell r="M112">
            <v>35</v>
          </cell>
          <cell r="N112">
            <v>12</v>
          </cell>
          <cell r="O112">
            <v>0</v>
          </cell>
          <cell r="P112">
            <v>14</v>
          </cell>
          <cell r="Q112">
            <v>0</v>
          </cell>
          <cell r="R112">
            <v>69</v>
          </cell>
        </row>
        <row r="113">
          <cell r="G113" t="str">
            <v>105722-CECOF SAN JOSE DE LA DEHESA</v>
          </cell>
          <cell r="H113">
            <v>5</v>
          </cell>
          <cell r="I113">
            <v>22</v>
          </cell>
          <cell r="J113">
            <v>21</v>
          </cell>
          <cell r="K113">
            <v>12</v>
          </cell>
          <cell r="L113">
            <v>14</v>
          </cell>
          <cell r="M113">
            <v>40</v>
          </cell>
          <cell r="N113">
            <v>14</v>
          </cell>
          <cell r="O113">
            <v>22</v>
          </cell>
          <cell r="P113">
            <v>6</v>
          </cell>
          <cell r="Q113">
            <v>34</v>
          </cell>
          <cell r="R113">
            <v>190</v>
          </cell>
        </row>
        <row r="114">
          <cell r="G114" t="str">
            <v>105723-CECOF LIMARI</v>
          </cell>
          <cell r="H114">
            <v>3</v>
          </cell>
          <cell r="I114">
            <v>6</v>
          </cell>
          <cell r="J114">
            <v>22</v>
          </cell>
          <cell r="K114">
            <v>2</v>
          </cell>
          <cell r="L114">
            <v>0</v>
          </cell>
          <cell r="M114">
            <v>9</v>
          </cell>
          <cell r="N114">
            <v>21</v>
          </cell>
          <cell r="O114">
            <v>27</v>
          </cell>
          <cell r="P114">
            <v>13</v>
          </cell>
          <cell r="Q114">
            <v>10</v>
          </cell>
          <cell r="R114">
            <v>113</v>
          </cell>
        </row>
        <row r="115">
          <cell r="G115" t="str">
            <v>04302-COMBARBALÁ</v>
          </cell>
          <cell r="H115">
            <v>5</v>
          </cell>
          <cell r="I115">
            <v>13</v>
          </cell>
          <cell r="J115">
            <v>17</v>
          </cell>
          <cell r="K115">
            <v>20</v>
          </cell>
          <cell r="L115">
            <v>34</v>
          </cell>
          <cell r="M115">
            <v>52</v>
          </cell>
          <cell r="N115">
            <v>25</v>
          </cell>
          <cell r="O115">
            <v>18</v>
          </cell>
          <cell r="P115">
            <v>22</v>
          </cell>
          <cell r="Q115">
            <v>33</v>
          </cell>
          <cell r="R115">
            <v>239</v>
          </cell>
        </row>
        <row r="116">
          <cell r="G116" t="str">
            <v>105105-HOSPITAL COMBARBALA</v>
          </cell>
          <cell r="H116">
            <v>4</v>
          </cell>
          <cell r="I116">
            <v>7</v>
          </cell>
          <cell r="J116">
            <v>11</v>
          </cell>
          <cell r="K116">
            <v>7</v>
          </cell>
          <cell r="L116">
            <v>6</v>
          </cell>
          <cell r="M116">
            <v>5</v>
          </cell>
          <cell r="N116">
            <v>9</v>
          </cell>
          <cell r="O116">
            <v>5</v>
          </cell>
          <cell r="P116">
            <v>5</v>
          </cell>
          <cell r="Q116">
            <v>9</v>
          </cell>
          <cell r="R116">
            <v>68</v>
          </cell>
        </row>
        <row r="117">
          <cell r="G117" t="str">
            <v>105433-P.S.R. SAN LORENZO</v>
          </cell>
          <cell r="I117">
            <v>0</v>
          </cell>
          <cell r="J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1</v>
          </cell>
          <cell r="P117">
            <v>0</v>
          </cell>
          <cell r="Q117">
            <v>2</v>
          </cell>
          <cell r="R117">
            <v>5</v>
          </cell>
        </row>
        <row r="118">
          <cell r="G118" t="str">
            <v>105434-P.S.R. SAN MARCOS</v>
          </cell>
          <cell r="H118">
            <v>0</v>
          </cell>
          <cell r="I118">
            <v>0</v>
          </cell>
          <cell r="J118">
            <v>1</v>
          </cell>
          <cell r="K118">
            <v>5</v>
          </cell>
          <cell r="L118">
            <v>8</v>
          </cell>
          <cell r="M118">
            <v>18</v>
          </cell>
          <cell r="N118">
            <v>5</v>
          </cell>
          <cell r="O118">
            <v>4</v>
          </cell>
          <cell r="P118">
            <v>2</v>
          </cell>
          <cell r="Q118">
            <v>1</v>
          </cell>
          <cell r="R118">
            <v>44</v>
          </cell>
        </row>
        <row r="119">
          <cell r="G119" t="str">
            <v>105441-P.S.R. MANQUEHUA</v>
          </cell>
          <cell r="H119">
            <v>1</v>
          </cell>
          <cell r="I119">
            <v>1</v>
          </cell>
          <cell r="J119">
            <v>0</v>
          </cell>
          <cell r="K119">
            <v>0</v>
          </cell>
          <cell r="L119">
            <v>1</v>
          </cell>
          <cell r="M119">
            <v>10</v>
          </cell>
          <cell r="N119">
            <v>0</v>
          </cell>
          <cell r="O119">
            <v>3</v>
          </cell>
          <cell r="P119">
            <v>1</v>
          </cell>
          <cell r="Q119">
            <v>4</v>
          </cell>
          <cell r="R119">
            <v>21</v>
          </cell>
        </row>
        <row r="120">
          <cell r="G120" t="str">
            <v>105459-P.S.R. BARRANCAS                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1</v>
          </cell>
          <cell r="O120">
            <v>1</v>
          </cell>
          <cell r="P120">
            <v>0</v>
          </cell>
          <cell r="Q120">
            <v>0</v>
          </cell>
          <cell r="R120">
            <v>3</v>
          </cell>
        </row>
        <row r="121">
          <cell r="G121" t="str">
            <v>105460-P.S.R. COGOTI 18</v>
          </cell>
          <cell r="H121">
            <v>0</v>
          </cell>
          <cell r="I121">
            <v>0</v>
          </cell>
          <cell r="J121">
            <v>0</v>
          </cell>
          <cell r="K121">
            <v>1</v>
          </cell>
          <cell r="L121">
            <v>8</v>
          </cell>
          <cell r="M121">
            <v>0</v>
          </cell>
          <cell r="N121">
            <v>1</v>
          </cell>
          <cell r="O121">
            <v>0</v>
          </cell>
          <cell r="P121">
            <v>0</v>
          </cell>
          <cell r="Q121">
            <v>0</v>
          </cell>
          <cell r="R121">
            <v>10</v>
          </cell>
        </row>
        <row r="122">
          <cell r="G122" t="str">
            <v>105461-P.S.R. EL HUACHO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1</v>
          </cell>
          <cell r="R122">
            <v>1</v>
          </cell>
        </row>
        <row r="123">
          <cell r="G123" t="str">
            <v>105462-P.S.R. EL SAUCE</v>
          </cell>
          <cell r="H123">
            <v>0</v>
          </cell>
          <cell r="I123">
            <v>0</v>
          </cell>
          <cell r="J123">
            <v>0</v>
          </cell>
          <cell r="K123">
            <v>4</v>
          </cell>
          <cell r="L123">
            <v>2</v>
          </cell>
          <cell r="M123">
            <v>1</v>
          </cell>
          <cell r="N123">
            <v>1</v>
          </cell>
          <cell r="O123">
            <v>1</v>
          </cell>
          <cell r="P123">
            <v>0</v>
          </cell>
          <cell r="Q123">
            <v>0</v>
          </cell>
          <cell r="R123">
            <v>9</v>
          </cell>
        </row>
        <row r="124">
          <cell r="G124" t="str">
            <v>105463-P.S.R. QUILITAPIA</v>
          </cell>
          <cell r="H124">
            <v>0</v>
          </cell>
          <cell r="I124">
            <v>3</v>
          </cell>
          <cell r="J124">
            <v>1</v>
          </cell>
          <cell r="K124">
            <v>0</v>
          </cell>
          <cell r="L124">
            <v>0</v>
          </cell>
          <cell r="M124">
            <v>4</v>
          </cell>
          <cell r="N124">
            <v>1</v>
          </cell>
          <cell r="O124">
            <v>2</v>
          </cell>
          <cell r="P124">
            <v>9</v>
          </cell>
          <cell r="Q124">
            <v>3</v>
          </cell>
          <cell r="R124">
            <v>23</v>
          </cell>
        </row>
        <row r="125">
          <cell r="G125" t="str">
            <v>105464-P.S.R. LA LIGUA</v>
          </cell>
          <cell r="H125">
            <v>0</v>
          </cell>
          <cell r="I125">
            <v>1</v>
          </cell>
          <cell r="J125">
            <v>0</v>
          </cell>
          <cell r="K125">
            <v>1</v>
          </cell>
          <cell r="L125">
            <v>5</v>
          </cell>
          <cell r="M125">
            <v>4</v>
          </cell>
          <cell r="N125">
            <v>1</v>
          </cell>
          <cell r="O125">
            <v>0</v>
          </cell>
          <cell r="P125">
            <v>1</v>
          </cell>
          <cell r="Q125">
            <v>7</v>
          </cell>
          <cell r="R125">
            <v>20</v>
          </cell>
        </row>
        <row r="126">
          <cell r="G126" t="str">
            <v>105465-P.S.R. RAMADILLA</v>
          </cell>
          <cell r="H126">
            <v>0</v>
          </cell>
          <cell r="I126">
            <v>0</v>
          </cell>
          <cell r="J126">
            <v>0</v>
          </cell>
          <cell r="K126">
            <v>1</v>
          </cell>
          <cell r="L126">
            <v>0</v>
          </cell>
          <cell r="M126">
            <v>5</v>
          </cell>
          <cell r="N126">
            <v>2</v>
          </cell>
          <cell r="O126">
            <v>0</v>
          </cell>
          <cell r="P126">
            <v>1</v>
          </cell>
          <cell r="Q126">
            <v>2</v>
          </cell>
          <cell r="R126">
            <v>11</v>
          </cell>
        </row>
        <row r="127">
          <cell r="G127" t="str">
            <v>105466-P.S.R. VALLE HERMOSO</v>
          </cell>
          <cell r="H127">
            <v>0</v>
          </cell>
          <cell r="I127">
            <v>0</v>
          </cell>
          <cell r="K127">
            <v>1</v>
          </cell>
          <cell r="L127">
            <v>2</v>
          </cell>
          <cell r="N127">
            <v>3</v>
          </cell>
          <cell r="O127">
            <v>1</v>
          </cell>
          <cell r="P127">
            <v>0</v>
          </cell>
          <cell r="Q127">
            <v>0</v>
          </cell>
          <cell r="R127">
            <v>7</v>
          </cell>
        </row>
        <row r="128">
          <cell r="G128" t="str">
            <v>105490-P.S.R. EL DURAZNO</v>
          </cell>
          <cell r="H128">
            <v>0</v>
          </cell>
          <cell r="I128">
            <v>1</v>
          </cell>
          <cell r="J128">
            <v>4</v>
          </cell>
          <cell r="K128">
            <v>0</v>
          </cell>
          <cell r="L128">
            <v>2</v>
          </cell>
          <cell r="M128">
            <v>2</v>
          </cell>
          <cell r="N128">
            <v>1</v>
          </cell>
          <cell r="O128">
            <v>0</v>
          </cell>
          <cell r="P128">
            <v>3</v>
          </cell>
          <cell r="Q128">
            <v>4</v>
          </cell>
          <cell r="R128">
            <v>17</v>
          </cell>
        </row>
        <row r="129">
          <cell r="G129" t="str">
            <v>04303-MONTE PATRIA</v>
          </cell>
          <cell r="H129">
            <v>15</v>
          </cell>
          <cell r="I129">
            <v>34</v>
          </cell>
          <cell r="J129">
            <v>55</v>
          </cell>
          <cell r="K129">
            <v>51</v>
          </cell>
          <cell r="L129">
            <v>72</v>
          </cell>
          <cell r="M129">
            <v>236</v>
          </cell>
          <cell r="N129">
            <v>30</v>
          </cell>
          <cell r="O129">
            <v>94</v>
          </cell>
          <cell r="P129">
            <v>82</v>
          </cell>
          <cell r="Q129">
            <v>90</v>
          </cell>
          <cell r="R129">
            <v>759</v>
          </cell>
        </row>
        <row r="130">
          <cell r="G130" t="str">
            <v>105307-CES. RURAL MONTE PATRIA</v>
          </cell>
          <cell r="H130">
            <v>0</v>
          </cell>
          <cell r="I130">
            <v>15</v>
          </cell>
          <cell r="J130">
            <v>8</v>
          </cell>
          <cell r="K130">
            <v>9</v>
          </cell>
          <cell r="L130">
            <v>20</v>
          </cell>
          <cell r="M130">
            <v>91</v>
          </cell>
          <cell r="N130">
            <v>9</v>
          </cell>
          <cell r="O130">
            <v>70</v>
          </cell>
          <cell r="P130">
            <v>44</v>
          </cell>
          <cell r="Q130">
            <v>7</v>
          </cell>
          <cell r="R130">
            <v>273</v>
          </cell>
        </row>
        <row r="131">
          <cell r="G131" t="str">
            <v>105311-CES. RURAL CHAÑARAL ALTO</v>
          </cell>
          <cell r="H131">
            <v>2</v>
          </cell>
          <cell r="I131">
            <v>0</v>
          </cell>
          <cell r="J131">
            <v>15</v>
          </cell>
          <cell r="K131">
            <v>0</v>
          </cell>
          <cell r="L131">
            <v>6</v>
          </cell>
          <cell r="M131">
            <v>59</v>
          </cell>
          <cell r="N131">
            <v>6</v>
          </cell>
          <cell r="O131">
            <v>3</v>
          </cell>
          <cell r="P131">
            <v>14</v>
          </cell>
          <cell r="Q131">
            <v>26</v>
          </cell>
          <cell r="R131">
            <v>131</v>
          </cell>
        </row>
        <row r="132">
          <cell r="G132" t="str">
            <v>105312-CES. RURAL CAREN</v>
          </cell>
          <cell r="H132">
            <v>0</v>
          </cell>
          <cell r="I132">
            <v>0</v>
          </cell>
          <cell r="J132">
            <v>0</v>
          </cell>
          <cell r="K132">
            <v>4</v>
          </cell>
          <cell r="L132">
            <v>13</v>
          </cell>
          <cell r="M132">
            <v>8</v>
          </cell>
          <cell r="N132">
            <v>1</v>
          </cell>
          <cell r="O132">
            <v>8</v>
          </cell>
          <cell r="P132">
            <v>10</v>
          </cell>
          <cell r="Q132">
            <v>3</v>
          </cell>
          <cell r="R132">
            <v>47</v>
          </cell>
        </row>
        <row r="133">
          <cell r="G133" t="str">
            <v>105318-CES. RURAL EL PALQUI</v>
          </cell>
          <cell r="H133">
            <v>8</v>
          </cell>
          <cell r="I133">
            <v>12</v>
          </cell>
          <cell r="J133">
            <v>25</v>
          </cell>
          <cell r="K133">
            <v>8</v>
          </cell>
          <cell r="L133">
            <v>13</v>
          </cell>
          <cell r="M133">
            <v>57</v>
          </cell>
          <cell r="N133">
            <v>6</v>
          </cell>
          <cell r="O133">
            <v>4</v>
          </cell>
          <cell r="P133">
            <v>6</v>
          </cell>
          <cell r="Q133">
            <v>30</v>
          </cell>
          <cell r="R133">
            <v>169</v>
          </cell>
        </row>
        <row r="134">
          <cell r="G134" t="str">
            <v>105425-P.S.R. CHILECITO</v>
          </cell>
          <cell r="H134">
            <v>3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7</v>
          </cell>
        </row>
        <row r="135">
          <cell r="G135" t="str">
            <v>105427-P.S.R. HACIENDA VALDIVIA</v>
          </cell>
          <cell r="H135">
            <v>0</v>
          </cell>
          <cell r="I135">
            <v>3</v>
          </cell>
          <cell r="J135">
            <v>2</v>
          </cell>
          <cell r="K135">
            <v>4</v>
          </cell>
          <cell r="L135">
            <v>4</v>
          </cell>
          <cell r="M135">
            <v>2</v>
          </cell>
          <cell r="N135">
            <v>0</v>
          </cell>
          <cell r="O135">
            <v>2</v>
          </cell>
          <cell r="P135">
            <v>1</v>
          </cell>
          <cell r="Q135">
            <v>6</v>
          </cell>
          <cell r="R135">
            <v>24</v>
          </cell>
        </row>
        <row r="136">
          <cell r="G136" t="str">
            <v>105428-P.S.R. HUATULAME</v>
          </cell>
          <cell r="I136">
            <v>0</v>
          </cell>
          <cell r="J136">
            <v>1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P136">
            <v>0</v>
          </cell>
          <cell r="Q136">
            <v>0</v>
          </cell>
          <cell r="R136">
            <v>2</v>
          </cell>
        </row>
        <row r="137">
          <cell r="G137" t="str">
            <v>105430-P.S.R. MIALQUI</v>
          </cell>
          <cell r="H137">
            <v>1</v>
          </cell>
          <cell r="I137">
            <v>0</v>
          </cell>
          <cell r="J137">
            <v>1</v>
          </cell>
          <cell r="L137">
            <v>3</v>
          </cell>
          <cell r="M137">
            <v>3</v>
          </cell>
          <cell r="N137">
            <v>3</v>
          </cell>
          <cell r="O137">
            <v>1</v>
          </cell>
          <cell r="P137">
            <v>0</v>
          </cell>
          <cell r="Q137">
            <v>1</v>
          </cell>
          <cell r="R137">
            <v>13</v>
          </cell>
        </row>
        <row r="138">
          <cell r="G138" t="str">
            <v>105431-P.S.R. PEDREGAL</v>
          </cell>
          <cell r="H138">
            <v>0</v>
          </cell>
          <cell r="I138">
            <v>1</v>
          </cell>
          <cell r="J138">
            <v>1</v>
          </cell>
          <cell r="K138">
            <v>7</v>
          </cell>
          <cell r="L138">
            <v>3</v>
          </cell>
          <cell r="M138">
            <v>5</v>
          </cell>
          <cell r="N138">
            <v>2</v>
          </cell>
          <cell r="O138">
            <v>4</v>
          </cell>
          <cell r="P138">
            <v>1</v>
          </cell>
          <cell r="Q138">
            <v>3</v>
          </cell>
          <cell r="R138">
            <v>27</v>
          </cell>
        </row>
        <row r="139">
          <cell r="G139" t="str">
            <v>105432-P.S.R. RAPEL</v>
          </cell>
          <cell r="H139">
            <v>1</v>
          </cell>
          <cell r="I139">
            <v>0</v>
          </cell>
          <cell r="J139">
            <v>0</v>
          </cell>
          <cell r="K139">
            <v>16</v>
          </cell>
          <cell r="L139">
            <v>3</v>
          </cell>
          <cell r="M139">
            <v>8</v>
          </cell>
          <cell r="N139">
            <v>3</v>
          </cell>
          <cell r="O139">
            <v>0</v>
          </cell>
          <cell r="P139">
            <v>1</v>
          </cell>
          <cell r="Q139">
            <v>1</v>
          </cell>
          <cell r="R139">
            <v>33</v>
          </cell>
        </row>
        <row r="140">
          <cell r="G140" t="str">
            <v>105435-P.S.R. TULAHUEN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3</v>
          </cell>
          <cell r="Q140">
            <v>12</v>
          </cell>
          <cell r="R140">
            <v>15</v>
          </cell>
        </row>
        <row r="141">
          <cell r="G141" t="str">
            <v>105436-P.S.R. EL MAITEN</v>
          </cell>
          <cell r="H141">
            <v>0</v>
          </cell>
          <cell r="I141">
            <v>1</v>
          </cell>
          <cell r="J141">
            <v>2</v>
          </cell>
          <cell r="K141">
            <v>2</v>
          </cell>
          <cell r="L141">
            <v>2</v>
          </cell>
          <cell r="M141">
            <v>1</v>
          </cell>
          <cell r="N141">
            <v>0</v>
          </cell>
          <cell r="O141">
            <v>2</v>
          </cell>
          <cell r="P141">
            <v>2</v>
          </cell>
          <cell r="Q141">
            <v>1</v>
          </cell>
          <cell r="R141">
            <v>13</v>
          </cell>
        </row>
        <row r="142">
          <cell r="G142" t="str">
            <v>105489-P.S.R. RAMADAS DE TULAHUEN</v>
          </cell>
          <cell r="K142">
            <v>0</v>
          </cell>
          <cell r="L142">
            <v>5</v>
          </cell>
          <cell r="R142">
            <v>5</v>
          </cell>
        </row>
        <row r="143">
          <cell r="G143" t="str">
            <v>04304-PUNITAQUI</v>
          </cell>
          <cell r="H143">
            <v>0</v>
          </cell>
          <cell r="I143">
            <v>0</v>
          </cell>
          <cell r="J143">
            <v>44</v>
          </cell>
          <cell r="K143">
            <v>0</v>
          </cell>
          <cell r="L143">
            <v>0</v>
          </cell>
          <cell r="M143">
            <v>78</v>
          </cell>
          <cell r="N143">
            <v>0</v>
          </cell>
          <cell r="O143">
            <v>117</v>
          </cell>
          <cell r="P143">
            <v>5</v>
          </cell>
          <cell r="Q143">
            <v>1</v>
          </cell>
          <cell r="R143">
            <v>245</v>
          </cell>
        </row>
        <row r="144">
          <cell r="G144" t="str">
            <v>105308-CES. RURAL PUNITAQUI</v>
          </cell>
          <cell r="H144">
            <v>0</v>
          </cell>
          <cell r="I144">
            <v>0</v>
          </cell>
          <cell r="J144">
            <v>44</v>
          </cell>
          <cell r="K144">
            <v>0</v>
          </cell>
          <cell r="L144">
            <v>0</v>
          </cell>
          <cell r="M144">
            <v>78</v>
          </cell>
          <cell r="N144">
            <v>0</v>
          </cell>
          <cell r="O144">
            <v>117</v>
          </cell>
          <cell r="P144">
            <v>5</v>
          </cell>
          <cell r="Q144">
            <v>1</v>
          </cell>
          <cell r="R144">
            <v>245</v>
          </cell>
        </row>
        <row r="145">
          <cell r="G145" t="str">
            <v>105440-P.S.R. DIVISADERO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O145">
            <v>0</v>
          </cell>
          <cell r="P145">
            <v>0</v>
          </cell>
          <cell r="R145">
            <v>0</v>
          </cell>
        </row>
        <row r="146">
          <cell r="G146" t="str">
            <v>105442-P.S.R. SAN PEDRO DE QUILES</v>
          </cell>
          <cell r="M146">
            <v>0</v>
          </cell>
          <cell r="R146">
            <v>0</v>
          </cell>
        </row>
        <row r="147">
          <cell r="G147" t="str">
            <v>105508-P.S.R. EL PARRAL DE QUILES  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P147">
            <v>0</v>
          </cell>
          <cell r="R147">
            <v>0</v>
          </cell>
        </row>
        <row r="148">
          <cell r="G148" t="str">
            <v>04305-RIO HURATDO</v>
          </cell>
          <cell r="H148">
            <v>5</v>
          </cell>
          <cell r="I148">
            <v>3</v>
          </cell>
          <cell r="J148">
            <v>12</v>
          </cell>
          <cell r="K148">
            <v>11</v>
          </cell>
          <cell r="L148">
            <v>7</v>
          </cell>
          <cell r="M148">
            <v>13</v>
          </cell>
          <cell r="N148">
            <v>25</v>
          </cell>
          <cell r="O148">
            <v>11</v>
          </cell>
          <cell r="P148">
            <v>8</v>
          </cell>
          <cell r="Q148">
            <v>17</v>
          </cell>
          <cell r="R148">
            <v>112</v>
          </cell>
        </row>
        <row r="149">
          <cell r="G149" t="str">
            <v>105310-CES. RURAL PICHASCA</v>
          </cell>
          <cell r="H149">
            <v>1</v>
          </cell>
          <cell r="J149">
            <v>2</v>
          </cell>
          <cell r="K149">
            <v>4</v>
          </cell>
          <cell r="L149">
            <v>0</v>
          </cell>
          <cell r="M149">
            <v>7</v>
          </cell>
          <cell r="N149">
            <v>11</v>
          </cell>
          <cell r="O149">
            <v>4</v>
          </cell>
          <cell r="P149">
            <v>1</v>
          </cell>
          <cell r="Q149">
            <v>3</v>
          </cell>
          <cell r="R149">
            <v>33</v>
          </cell>
        </row>
        <row r="150">
          <cell r="G150" t="str">
            <v>105409-P.S.R. EL CHAÑAR</v>
          </cell>
          <cell r="H150">
            <v>2</v>
          </cell>
          <cell r="I150">
            <v>0</v>
          </cell>
          <cell r="K150">
            <v>2</v>
          </cell>
          <cell r="L150">
            <v>0</v>
          </cell>
          <cell r="M150">
            <v>0</v>
          </cell>
          <cell r="N150">
            <v>0</v>
          </cell>
          <cell r="O150">
            <v>1</v>
          </cell>
          <cell r="P150">
            <v>0</v>
          </cell>
          <cell r="Q150">
            <v>0</v>
          </cell>
          <cell r="R150">
            <v>5</v>
          </cell>
        </row>
        <row r="151">
          <cell r="G151" t="str">
            <v>105410-P.S.R. HURTADO</v>
          </cell>
          <cell r="H151">
            <v>2</v>
          </cell>
          <cell r="I151">
            <v>0</v>
          </cell>
          <cell r="J151">
            <v>5</v>
          </cell>
          <cell r="K151">
            <v>1</v>
          </cell>
          <cell r="L151">
            <v>1</v>
          </cell>
          <cell r="M151">
            <v>2</v>
          </cell>
          <cell r="N151">
            <v>1</v>
          </cell>
          <cell r="O151">
            <v>3</v>
          </cell>
          <cell r="P151">
            <v>3</v>
          </cell>
          <cell r="Q151">
            <v>0</v>
          </cell>
          <cell r="R151">
            <v>18</v>
          </cell>
        </row>
        <row r="152">
          <cell r="G152" t="str">
            <v>105411-P.S.R. LAS BREAS</v>
          </cell>
          <cell r="H152">
            <v>0</v>
          </cell>
          <cell r="I152">
            <v>0</v>
          </cell>
          <cell r="J152">
            <v>3</v>
          </cell>
          <cell r="L152">
            <v>0</v>
          </cell>
          <cell r="M152">
            <v>0</v>
          </cell>
          <cell r="N152">
            <v>3</v>
          </cell>
          <cell r="P152">
            <v>1</v>
          </cell>
          <cell r="R152">
            <v>7</v>
          </cell>
        </row>
        <row r="153">
          <cell r="G153" t="str">
            <v>105413-P.S.R. SAMO ALTO</v>
          </cell>
          <cell r="J153">
            <v>1</v>
          </cell>
          <cell r="K153">
            <v>4</v>
          </cell>
          <cell r="L153">
            <v>3</v>
          </cell>
          <cell r="M153">
            <v>4</v>
          </cell>
          <cell r="N153">
            <v>0</v>
          </cell>
          <cell r="O153">
            <v>1</v>
          </cell>
          <cell r="P153">
            <v>3</v>
          </cell>
          <cell r="Q153">
            <v>2</v>
          </cell>
          <cell r="R153">
            <v>18</v>
          </cell>
        </row>
        <row r="154">
          <cell r="G154" t="str">
            <v>105414-P.S.R. SERON</v>
          </cell>
          <cell r="H154">
            <v>0</v>
          </cell>
          <cell r="I154">
            <v>3</v>
          </cell>
          <cell r="J154">
            <v>1</v>
          </cell>
          <cell r="K154">
            <v>0</v>
          </cell>
          <cell r="L154">
            <v>1</v>
          </cell>
          <cell r="N154">
            <v>0</v>
          </cell>
          <cell r="O154">
            <v>2</v>
          </cell>
          <cell r="P154">
            <v>0</v>
          </cell>
          <cell r="Q154">
            <v>12</v>
          </cell>
          <cell r="R154">
            <v>19</v>
          </cell>
        </row>
        <row r="155">
          <cell r="G155" t="str">
            <v>105503-P.S.R. TABAQUEROS</v>
          </cell>
          <cell r="H155">
            <v>0</v>
          </cell>
          <cell r="L155">
            <v>2</v>
          </cell>
          <cell r="M155">
            <v>0</v>
          </cell>
          <cell r="N155">
            <v>10</v>
          </cell>
          <cell r="O155">
            <v>0</v>
          </cell>
          <cell r="P155">
            <v>0</v>
          </cell>
          <cell r="Q155">
            <v>0</v>
          </cell>
          <cell r="R155">
            <v>12</v>
          </cell>
        </row>
        <row r="156">
          <cell r="G156" t="str">
            <v>Total general</v>
          </cell>
          <cell r="H156">
            <v>812</v>
          </cell>
          <cell r="I156">
            <v>1079</v>
          </cell>
          <cell r="J156">
            <v>2052</v>
          </cell>
          <cell r="K156">
            <v>1957</v>
          </cell>
          <cell r="L156">
            <v>1709</v>
          </cell>
          <cell r="M156">
            <v>1753</v>
          </cell>
          <cell r="N156">
            <v>1361</v>
          </cell>
          <cell r="O156">
            <v>1574</v>
          </cell>
          <cell r="P156">
            <v>1470</v>
          </cell>
          <cell r="Q156">
            <v>1280</v>
          </cell>
          <cell r="R156">
            <v>15047</v>
          </cell>
        </row>
      </sheetData>
      <sheetData sheetId="2">
        <row r="3">
          <cell r="H3" t="str">
            <v>N_Establecimiento</v>
          </cell>
          <cell r="I3">
            <v>1</v>
          </cell>
          <cell r="J3">
            <v>2</v>
          </cell>
          <cell r="K3">
            <v>3</v>
          </cell>
          <cell r="L3">
            <v>4</v>
          </cell>
          <cell r="M3">
            <v>5</v>
          </cell>
          <cell r="N3">
            <v>6</v>
          </cell>
          <cell r="O3">
            <v>7</v>
          </cell>
          <cell r="P3">
            <v>8</v>
          </cell>
          <cell r="Q3">
            <v>9</v>
          </cell>
          <cell r="R3">
            <v>10</v>
          </cell>
          <cell r="S3" t="str">
            <v>Total general</v>
          </cell>
          <cell r="AC3" t="str">
            <v>N_Establecimiento</v>
          </cell>
          <cell r="AD3">
            <v>1</v>
          </cell>
          <cell r="AE3">
            <v>2</v>
          </cell>
          <cell r="AF3">
            <v>3</v>
          </cell>
          <cell r="AG3">
            <v>4</v>
          </cell>
          <cell r="AH3">
            <v>5</v>
          </cell>
          <cell r="AI3">
            <v>6</v>
          </cell>
          <cell r="AJ3">
            <v>7</v>
          </cell>
          <cell r="AK3">
            <v>8</v>
          </cell>
          <cell r="AL3">
            <v>9</v>
          </cell>
          <cell r="AM3">
            <v>10</v>
          </cell>
          <cell r="AN3" t="str">
            <v>Total general</v>
          </cell>
        </row>
        <row r="4">
          <cell r="H4" t="str">
            <v>105300-CES. CARDENAL CARO</v>
          </cell>
          <cell r="I4">
            <v>0</v>
          </cell>
          <cell r="J4">
            <v>0</v>
          </cell>
          <cell r="K4">
            <v>0</v>
          </cell>
          <cell r="L4">
            <v>5</v>
          </cell>
          <cell r="M4">
            <v>0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0</v>
          </cell>
          <cell r="S4">
            <v>9</v>
          </cell>
          <cell r="AC4" t="str">
            <v>105300-CES. CARDENAL CARO</v>
          </cell>
          <cell r="AD4">
            <v>0</v>
          </cell>
          <cell r="AE4">
            <v>0</v>
          </cell>
          <cell r="AF4">
            <v>1</v>
          </cell>
          <cell r="AG4">
            <v>5</v>
          </cell>
          <cell r="AH4">
            <v>1</v>
          </cell>
          <cell r="AI4">
            <v>0</v>
          </cell>
          <cell r="AJ4">
            <v>2</v>
          </cell>
          <cell r="AK4">
            <v>4</v>
          </cell>
          <cell r="AL4">
            <v>0</v>
          </cell>
          <cell r="AM4">
            <v>0</v>
          </cell>
          <cell r="AN4">
            <v>13</v>
          </cell>
        </row>
        <row r="5">
          <cell r="H5" t="str">
            <v>105301-CES. LAS COMPAÑIAS</v>
          </cell>
          <cell r="I5">
            <v>3</v>
          </cell>
          <cell r="J5">
            <v>7</v>
          </cell>
          <cell r="K5">
            <v>6</v>
          </cell>
          <cell r="L5">
            <v>4</v>
          </cell>
          <cell r="M5">
            <v>2</v>
          </cell>
          <cell r="N5">
            <v>3</v>
          </cell>
          <cell r="O5">
            <v>1</v>
          </cell>
          <cell r="P5">
            <v>1</v>
          </cell>
          <cell r="Q5">
            <v>0</v>
          </cell>
          <cell r="R5">
            <v>1</v>
          </cell>
          <cell r="S5">
            <v>28</v>
          </cell>
          <cell r="AC5" t="str">
            <v>105301-CES. LAS COMPAÑIAS</v>
          </cell>
          <cell r="AD5">
            <v>0</v>
          </cell>
          <cell r="AE5">
            <v>3</v>
          </cell>
          <cell r="AF5">
            <v>0</v>
          </cell>
          <cell r="AG5">
            <v>0</v>
          </cell>
          <cell r="AH5">
            <v>2</v>
          </cell>
          <cell r="AI5">
            <v>4</v>
          </cell>
          <cell r="AJ5">
            <v>3</v>
          </cell>
          <cell r="AK5">
            <v>2</v>
          </cell>
          <cell r="AL5">
            <v>3</v>
          </cell>
          <cell r="AM5">
            <v>0</v>
          </cell>
          <cell r="AN5">
            <v>17</v>
          </cell>
        </row>
        <row r="6">
          <cell r="H6" t="str">
            <v>105302-CES. PEDRO AGUIRRE C.</v>
          </cell>
          <cell r="I6">
            <v>0</v>
          </cell>
          <cell r="J6">
            <v>3</v>
          </cell>
          <cell r="K6">
            <v>4</v>
          </cell>
          <cell r="L6">
            <v>2</v>
          </cell>
          <cell r="M6">
            <v>1</v>
          </cell>
          <cell r="N6">
            <v>0</v>
          </cell>
          <cell r="O6">
            <v>0</v>
          </cell>
          <cell r="P6">
            <v>2</v>
          </cell>
          <cell r="Q6">
            <v>0</v>
          </cell>
          <cell r="R6">
            <v>1</v>
          </cell>
          <cell r="S6">
            <v>13</v>
          </cell>
          <cell r="AC6" t="str">
            <v>105302-CES. PEDRO AGUIRRE C.</v>
          </cell>
          <cell r="AD6">
            <v>0</v>
          </cell>
          <cell r="AE6">
            <v>0</v>
          </cell>
          <cell r="AF6">
            <v>0</v>
          </cell>
          <cell r="AG6">
            <v>1</v>
          </cell>
          <cell r="AH6">
            <v>0</v>
          </cell>
          <cell r="AI6">
            <v>3</v>
          </cell>
          <cell r="AJ6">
            <v>0</v>
          </cell>
          <cell r="AK6">
            <v>2</v>
          </cell>
          <cell r="AL6">
            <v>2</v>
          </cell>
          <cell r="AM6">
            <v>1</v>
          </cell>
          <cell r="AN6">
            <v>9</v>
          </cell>
        </row>
        <row r="7">
          <cell r="H7" t="str">
            <v>105313-CES. SCHAFFHAUSER</v>
          </cell>
          <cell r="J7">
            <v>8</v>
          </cell>
          <cell r="K7">
            <v>10</v>
          </cell>
          <cell r="L7">
            <v>3</v>
          </cell>
          <cell r="M7">
            <v>1</v>
          </cell>
          <cell r="N7">
            <v>1</v>
          </cell>
          <cell r="O7">
            <v>8</v>
          </cell>
          <cell r="P7">
            <v>1</v>
          </cell>
          <cell r="S7">
            <v>32</v>
          </cell>
          <cell r="AC7" t="str">
            <v>105319-CES. CARDENAL R.S.H.</v>
          </cell>
          <cell r="AD7">
            <v>0</v>
          </cell>
          <cell r="AI7">
            <v>17</v>
          </cell>
          <cell r="AJ7">
            <v>0</v>
          </cell>
          <cell r="AK7">
            <v>0</v>
          </cell>
          <cell r="AL7">
            <v>0</v>
          </cell>
          <cell r="AN7">
            <v>17</v>
          </cell>
        </row>
        <row r="8">
          <cell r="H8" t="str">
            <v>105319-CES. CARDENAL R.S.H.</v>
          </cell>
          <cell r="I8">
            <v>0</v>
          </cell>
          <cell r="J8">
            <v>1</v>
          </cell>
          <cell r="K8">
            <v>1</v>
          </cell>
          <cell r="L8">
            <v>4</v>
          </cell>
          <cell r="M8">
            <v>2</v>
          </cell>
          <cell r="N8">
            <v>0</v>
          </cell>
          <cell r="O8">
            <v>7</v>
          </cell>
          <cell r="P8">
            <v>2</v>
          </cell>
          <cell r="Q8">
            <v>4</v>
          </cell>
          <cell r="R8">
            <v>4</v>
          </cell>
          <cell r="S8">
            <v>25</v>
          </cell>
          <cell r="AC8" t="str">
            <v>105325-CESFAM JUAN PABLO II</v>
          </cell>
          <cell r="AE8">
            <v>2</v>
          </cell>
          <cell r="AF8">
            <v>0</v>
          </cell>
          <cell r="AK8">
            <v>1</v>
          </cell>
          <cell r="AN8">
            <v>3</v>
          </cell>
        </row>
        <row r="9">
          <cell r="H9" t="str">
            <v>105325-CESFAM JUAN PABLO II</v>
          </cell>
          <cell r="J9">
            <v>0</v>
          </cell>
          <cell r="K9">
            <v>4</v>
          </cell>
          <cell r="N9">
            <v>0</v>
          </cell>
          <cell r="P9">
            <v>2</v>
          </cell>
          <cell r="Q9">
            <v>2</v>
          </cell>
          <cell r="R9">
            <v>3</v>
          </cell>
          <cell r="S9">
            <v>11</v>
          </cell>
          <cell r="AC9" t="str">
            <v>105700-CECOF VILLA EL INDIO</v>
          </cell>
          <cell r="AD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H10" t="str">
            <v>105400-P.S.R. ALGARROBITO            </v>
          </cell>
          <cell r="I10">
            <v>0</v>
          </cell>
          <cell r="J10">
            <v>1</v>
          </cell>
          <cell r="K10">
            <v>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</v>
          </cell>
          <cell r="S10">
            <v>6</v>
          </cell>
          <cell r="AC10" t="str">
            <v>105701-CECOF VILLA ALEMANIA</v>
          </cell>
          <cell r="AD10">
            <v>0</v>
          </cell>
          <cell r="AF10">
            <v>1</v>
          </cell>
          <cell r="AG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N10">
            <v>1</v>
          </cell>
        </row>
        <row r="11">
          <cell r="H11" t="str">
            <v>105401-P.S.R. LAS ROJAS</v>
          </cell>
          <cell r="J11">
            <v>0</v>
          </cell>
          <cell r="Q11">
            <v>0</v>
          </cell>
          <cell r="S11">
            <v>0</v>
          </cell>
          <cell r="AD11">
            <v>0</v>
          </cell>
          <cell r="AE11">
            <v>5</v>
          </cell>
          <cell r="AF11">
            <v>2</v>
          </cell>
          <cell r="AG11">
            <v>6</v>
          </cell>
          <cell r="AH11">
            <v>3</v>
          </cell>
          <cell r="AI11">
            <v>24</v>
          </cell>
          <cell r="AJ11">
            <v>5</v>
          </cell>
          <cell r="AK11">
            <v>9</v>
          </cell>
          <cell r="AL11">
            <v>5</v>
          </cell>
          <cell r="AM11">
            <v>1</v>
          </cell>
          <cell r="AN11">
            <v>60</v>
          </cell>
        </row>
        <row r="12">
          <cell r="H12" t="str">
            <v>105402-P.S.R. EL ROMERO</v>
          </cell>
          <cell r="I12">
            <v>0</v>
          </cell>
          <cell r="N12">
            <v>0</v>
          </cell>
          <cell r="S12">
            <v>0</v>
          </cell>
          <cell r="AC12" t="str">
            <v>105303-CES. SAN JUAN</v>
          </cell>
          <cell r="AD12">
            <v>0</v>
          </cell>
          <cell r="AE12">
            <v>0</v>
          </cell>
          <cell r="AH12">
            <v>0</v>
          </cell>
          <cell r="AJ12">
            <v>1</v>
          </cell>
          <cell r="AK12">
            <v>0</v>
          </cell>
          <cell r="AL12">
            <v>0</v>
          </cell>
          <cell r="AM12">
            <v>0</v>
          </cell>
          <cell r="AN12">
            <v>1</v>
          </cell>
        </row>
        <row r="13">
          <cell r="H13" t="str">
            <v>105499-P.S.R. LAMBERT</v>
          </cell>
          <cell r="I13">
            <v>0</v>
          </cell>
          <cell r="J13">
            <v>2</v>
          </cell>
          <cell r="O13">
            <v>0</v>
          </cell>
          <cell r="R13">
            <v>0</v>
          </cell>
          <cell r="S13">
            <v>2</v>
          </cell>
          <cell r="AC13" t="str">
            <v>105304-CES. SANTA CECILIA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H14" t="str">
            <v>105700-CECOF VILLA EL INDIO</v>
          </cell>
          <cell r="I14">
            <v>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  <cell r="R14">
            <v>2</v>
          </cell>
          <cell r="S14">
            <v>4</v>
          </cell>
          <cell r="AC14" t="str">
            <v>105305-CES. TIERRAS BLANCAS</v>
          </cell>
          <cell r="AD14">
            <v>0</v>
          </cell>
          <cell r="AE14">
            <v>1</v>
          </cell>
          <cell r="AF14">
            <v>0</v>
          </cell>
          <cell r="AG14">
            <v>0</v>
          </cell>
          <cell r="AH14">
            <v>2</v>
          </cell>
          <cell r="AI14">
            <v>4</v>
          </cell>
          <cell r="AJ14">
            <v>0</v>
          </cell>
          <cell r="AK14">
            <v>1</v>
          </cell>
          <cell r="AL14">
            <v>0</v>
          </cell>
          <cell r="AM14">
            <v>0</v>
          </cell>
          <cell r="AN14">
            <v>8</v>
          </cell>
        </row>
        <row r="15">
          <cell r="H15" t="str">
            <v>105701-CECOF VILLA ALEMANIA</v>
          </cell>
          <cell r="J15">
            <v>0</v>
          </cell>
          <cell r="K15">
            <v>0</v>
          </cell>
          <cell r="L15">
            <v>0</v>
          </cell>
          <cell r="O15">
            <v>0</v>
          </cell>
          <cell r="P15">
            <v>1</v>
          </cell>
          <cell r="S15">
            <v>1</v>
          </cell>
          <cell r="AC15" t="str">
            <v>105321-CES. RURAL  TONGOY</v>
          </cell>
          <cell r="AD15">
            <v>0</v>
          </cell>
          <cell r="AE15">
            <v>0</v>
          </cell>
          <cell r="AG15">
            <v>0</v>
          </cell>
          <cell r="AI15">
            <v>0</v>
          </cell>
          <cell r="AK15">
            <v>0</v>
          </cell>
          <cell r="AL15">
            <v>0</v>
          </cell>
          <cell r="AM15">
            <v>1</v>
          </cell>
          <cell r="AN15">
            <v>1</v>
          </cell>
        </row>
        <row r="16">
          <cell r="H16" t="str">
            <v>105702-CECOF VILLA LAMBERT</v>
          </cell>
          <cell r="I16">
            <v>1</v>
          </cell>
          <cell r="J16">
            <v>0</v>
          </cell>
          <cell r="K16">
            <v>0</v>
          </cell>
          <cell r="M16">
            <v>1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2</v>
          </cell>
          <cell r="AC16" t="str">
            <v>105323-CES. DR. SERGIO AGUILAR</v>
          </cell>
          <cell r="AE16">
            <v>1</v>
          </cell>
          <cell r="AF16">
            <v>0</v>
          </cell>
          <cell r="AG16">
            <v>4</v>
          </cell>
          <cell r="AH16">
            <v>4</v>
          </cell>
          <cell r="AI16">
            <v>1</v>
          </cell>
          <cell r="AJ16">
            <v>0</v>
          </cell>
          <cell r="AK16">
            <v>1</v>
          </cell>
          <cell r="AL16">
            <v>0</v>
          </cell>
          <cell r="AM16">
            <v>2</v>
          </cell>
          <cell r="AN16">
            <v>13</v>
          </cell>
        </row>
        <row r="17">
          <cell r="I17">
            <v>6</v>
          </cell>
          <cell r="J17">
            <v>22</v>
          </cell>
          <cell r="K17">
            <v>28</v>
          </cell>
          <cell r="L17">
            <v>18</v>
          </cell>
          <cell r="M17">
            <v>7</v>
          </cell>
          <cell r="N17">
            <v>5</v>
          </cell>
          <cell r="O17">
            <v>17</v>
          </cell>
          <cell r="P17">
            <v>10</v>
          </cell>
          <cell r="Q17">
            <v>7</v>
          </cell>
          <cell r="R17">
            <v>13</v>
          </cell>
          <cell r="S17">
            <v>133</v>
          </cell>
          <cell r="AC17" t="str">
            <v>105404-P.S.R. EL TANGUE                         </v>
          </cell>
          <cell r="AJ17">
            <v>0</v>
          </cell>
          <cell r="AM17">
            <v>0</v>
          </cell>
          <cell r="AN17">
            <v>0</v>
          </cell>
        </row>
        <row r="18">
          <cell r="H18" t="str">
            <v>105303-CES. SAN JUAN</v>
          </cell>
          <cell r="I18">
            <v>3</v>
          </cell>
          <cell r="J18">
            <v>4</v>
          </cell>
          <cell r="L18">
            <v>10</v>
          </cell>
          <cell r="O18">
            <v>5</v>
          </cell>
          <cell r="P18">
            <v>3</v>
          </cell>
          <cell r="Q18">
            <v>4</v>
          </cell>
          <cell r="R18">
            <v>0</v>
          </cell>
          <cell r="S18">
            <v>29</v>
          </cell>
          <cell r="AC18" t="str">
            <v>105405-P.S.R. GUANAQUEROS</v>
          </cell>
          <cell r="AD18">
            <v>0</v>
          </cell>
          <cell r="AF18">
            <v>0</v>
          </cell>
          <cell r="AJ18">
            <v>0</v>
          </cell>
          <cell r="AK18">
            <v>0</v>
          </cell>
          <cell r="AN18">
            <v>0</v>
          </cell>
        </row>
        <row r="19">
          <cell r="H19" t="str">
            <v>105304-CES. SANTA CECILIA</v>
          </cell>
          <cell r="I19">
            <v>1</v>
          </cell>
          <cell r="J19">
            <v>0</v>
          </cell>
          <cell r="K19">
            <v>0</v>
          </cell>
          <cell r="L19">
            <v>2</v>
          </cell>
          <cell r="M19">
            <v>0</v>
          </cell>
          <cell r="N19">
            <v>1</v>
          </cell>
          <cell r="O19">
            <v>0</v>
          </cell>
          <cell r="P19">
            <v>9</v>
          </cell>
          <cell r="Q19">
            <v>1</v>
          </cell>
          <cell r="R19">
            <v>0</v>
          </cell>
          <cell r="S19">
            <v>14</v>
          </cell>
          <cell r="AC19" t="str">
            <v>105406-P.S.R. PAN DE AZUCAR</v>
          </cell>
          <cell r="AD19">
            <v>0</v>
          </cell>
          <cell r="AG19">
            <v>0</v>
          </cell>
          <cell r="AH19">
            <v>0</v>
          </cell>
          <cell r="AK19">
            <v>0</v>
          </cell>
          <cell r="AN19">
            <v>0</v>
          </cell>
        </row>
        <row r="20">
          <cell r="H20" t="str">
            <v>105305-CES. TIERRAS BLANCAS</v>
          </cell>
          <cell r="I20">
            <v>4</v>
          </cell>
          <cell r="J20">
            <v>5</v>
          </cell>
          <cell r="K20">
            <v>9</v>
          </cell>
          <cell r="L20">
            <v>4</v>
          </cell>
          <cell r="M20">
            <v>8</v>
          </cell>
          <cell r="N20">
            <v>7</v>
          </cell>
          <cell r="O20">
            <v>5</v>
          </cell>
          <cell r="P20">
            <v>5</v>
          </cell>
          <cell r="Q20">
            <v>5</v>
          </cell>
          <cell r="R20">
            <v>1</v>
          </cell>
          <cell r="S20">
            <v>53</v>
          </cell>
          <cell r="AC20" t="str">
            <v>105407-P.S.R. TAMBILLOS</v>
          </cell>
          <cell r="AF20">
            <v>0</v>
          </cell>
          <cell r="AN20">
            <v>0</v>
          </cell>
        </row>
        <row r="21">
          <cell r="H21" t="str">
            <v>105321-CES. RURAL  TONGOY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1</v>
          </cell>
          <cell r="P21">
            <v>1</v>
          </cell>
          <cell r="Q21">
            <v>0</v>
          </cell>
          <cell r="R21">
            <v>0</v>
          </cell>
          <cell r="S21">
            <v>3</v>
          </cell>
          <cell r="AC21" t="str">
            <v>105705-CECOF EL ALBA</v>
          </cell>
          <cell r="AD21">
            <v>0</v>
          </cell>
          <cell r="AI21">
            <v>0</v>
          </cell>
          <cell r="AL21">
            <v>0</v>
          </cell>
          <cell r="AN21">
            <v>0</v>
          </cell>
        </row>
        <row r="22">
          <cell r="H22" t="str">
            <v>105323-CES. DR. SERGIO AGUILAR</v>
          </cell>
          <cell r="I22">
            <v>1</v>
          </cell>
          <cell r="J22">
            <v>2</v>
          </cell>
          <cell r="K22">
            <v>1</v>
          </cell>
          <cell r="L22">
            <v>4</v>
          </cell>
          <cell r="M22">
            <v>3</v>
          </cell>
          <cell r="N22">
            <v>2</v>
          </cell>
          <cell r="O22">
            <v>6</v>
          </cell>
          <cell r="P22">
            <v>1</v>
          </cell>
          <cell r="Q22">
            <v>1</v>
          </cell>
          <cell r="R22">
            <v>3</v>
          </cell>
          <cell r="S22">
            <v>24</v>
          </cell>
          <cell r="AD22">
            <v>0</v>
          </cell>
          <cell r="AE22">
            <v>2</v>
          </cell>
          <cell r="AF22">
            <v>0</v>
          </cell>
          <cell r="AG22">
            <v>4</v>
          </cell>
          <cell r="AH22">
            <v>6</v>
          </cell>
          <cell r="AI22">
            <v>5</v>
          </cell>
          <cell r="AJ22">
            <v>1</v>
          </cell>
          <cell r="AK22">
            <v>2</v>
          </cell>
          <cell r="AL22">
            <v>0</v>
          </cell>
          <cell r="AM22">
            <v>3</v>
          </cell>
          <cell r="AN22">
            <v>23</v>
          </cell>
        </row>
        <row r="23">
          <cell r="H23" t="str">
            <v>105404-P.S.R. EL TANGUE                         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</v>
          </cell>
          <cell r="S23">
            <v>2</v>
          </cell>
          <cell r="AC23" t="str">
            <v>105106-HOSPITAL ANDACOLLO</v>
          </cell>
          <cell r="AD23">
            <v>0</v>
          </cell>
          <cell r="AE23">
            <v>0</v>
          </cell>
          <cell r="AF23">
            <v>1</v>
          </cell>
          <cell r="AG23">
            <v>0</v>
          </cell>
          <cell r="AH23">
            <v>2</v>
          </cell>
          <cell r="AI23">
            <v>0</v>
          </cell>
          <cell r="AJ23">
            <v>0</v>
          </cell>
          <cell r="AK23">
            <v>1</v>
          </cell>
          <cell r="AL23">
            <v>1</v>
          </cell>
          <cell r="AM23">
            <v>0</v>
          </cell>
          <cell r="AN23">
            <v>5</v>
          </cell>
        </row>
        <row r="24">
          <cell r="H24" t="str">
            <v>105405-P.S.R. GUANAQUEROS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S24">
            <v>0</v>
          </cell>
          <cell r="AD24">
            <v>0</v>
          </cell>
          <cell r="AE24">
            <v>0</v>
          </cell>
          <cell r="AF24">
            <v>1</v>
          </cell>
          <cell r="AG24">
            <v>0</v>
          </cell>
          <cell r="AH24">
            <v>2</v>
          </cell>
          <cell r="AI24">
            <v>0</v>
          </cell>
          <cell r="AJ24">
            <v>0</v>
          </cell>
          <cell r="AK24">
            <v>1</v>
          </cell>
          <cell r="AL24">
            <v>1</v>
          </cell>
          <cell r="AM24">
            <v>0</v>
          </cell>
          <cell r="AN24">
            <v>5</v>
          </cell>
        </row>
        <row r="25">
          <cell r="H25" t="str">
            <v>105406-P.S.R. PAN DE AZUCAR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1</v>
          </cell>
          <cell r="S25">
            <v>3</v>
          </cell>
          <cell r="AC25" t="str">
            <v>105500-P.S.R. CALETA HORNOS        </v>
          </cell>
          <cell r="AH25">
            <v>0</v>
          </cell>
          <cell r="AN25">
            <v>0</v>
          </cell>
        </row>
        <row r="26">
          <cell r="H26" t="str">
            <v>105407-P.S.R. TAMBILLOS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S26">
            <v>0</v>
          </cell>
          <cell r="AC26" t="str">
            <v>105505-P.S.R. LOS CHOROS</v>
          </cell>
          <cell r="AG26">
            <v>0</v>
          </cell>
          <cell r="AI26">
            <v>0</v>
          </cell>
          <cell r="AN26">
            <v>0</v>
          </cell>
        </row>
        <row r="27">
          <cell r="H27" t="str">
            <v>105705-CECOF EL ALBA</v>
          </cell>
          <cell r="I27">
            <v>0</v>
          </cell>
          <cell r="J27">
            <v>1</v>
          </cell>
          <cell r="K27">
            <v>0</v>
          </cell>
          <cell r="L27">
            <v>1</v>
          </cell>
          <cell r="M27">
            <v>1</v>
          </cell>
          <cell r="N27">
            <v>1</v>
          </cell>
          <cell r="O27">
            <v>0</v>
          </cell>
          <cell r="P27">
            <v>1</v>
          </cell>
          <cell r="Q27">
            <v>0</v>
          </cell>
          <cell r="R27">
            <v>2</v>
          </cell>
          <cell r="S27">
            <v>7</v>
          </cell>
          <cell r="AC27" t="str">
            <v>105506-P.S.R. EL TRAPICHE</v>
          </cell>
          <cell r="AK27">
            <v>0</v>
          </cell>
          <cell r="AN27">
            <v>0</v>
          </cell>
        </row>
        <row r="28">
          <cell r="I28">
            <v>9</v>
          </cell>
          <cell r="J28">
            <v>12</v>
          </cell>
          <cell r="K28">
            <v>10</v>
          </cell>
          <cell r="L28">
            <v>23</v>
          </cell>
          <cell r="M28">
            <v>12</v>
          </cell>
          <cell r="N28">
            <v>12</v>
          </cell>
          <cell r="O28">
            <v>18</v>
          </cell>
          <cell r="P28">
            <v>20</v>
          </cell>
          <cell r="Q28">
            <v>11</v>
          </cell>
          <cell r="R28">
            <v>8</v>
          </cell>
          <cell r="S28">
            <v>135</v>
          </cell>
          <cell r="AG28">
            <v>0</v>
          </cell>
          <cell r="AH28">
            <v>0</v>
          </cell>
          <cell r="AI28">
            <v>0</v>
          </cell>
          <cell r="AK28">
            <v>0</v>
          </cell>
          <cell r="AN28">
            <v>0</v>
          </cell>
        </row>
        <row r="29">
          <cell r="H29" t="str">
            <v>105106-HOSPITAL ANDACOLLO</v>
          </cell>
          <cell r="I29">
            <v>1</v>
          </cell>
          <cell r="J29">
            <v>0</v>
          </cell>
          <cell r="K29">
            <v>1</v>
          </cell>
          <cell r="L29">
            <v>0</v>
          </cell>
          <cell r="M29">
            <v>3</v>
          </cell>
          <cell r="N29">
            <v>2</v>
          </cell>
          <cell r="O29">
            <v>1</v>
          </cell>
          <cell r="P29">
            <v>2</v>
          </cell>
          <cell r="Q29">
            <v>3</v>
          </cell>
          <cell r="R29">
            <v>2</v>
          </cell>
          <cell r="S29">
            <v>15</v>
          </cell>
          <cell r="AC29" t="str">
            <v>105306-CES. PAIHUANO</v>
          </cell>
          <cell r="AI29">
            <v>0</v>
          </cell>
          <cell r="AJ29">
            <v>0</v>
          </cell>
          <cell r="AL29">
            <v>0</v>
          </cell>
          <cell r="AM29">
            <v>0</v>
          </cell>
          <cell r="AN29">
            <v>0</v>
          </cell>
        </row>
        <row r="30">
          <cell r="I30">
            <v>1</v>
          </cell>
          <cell r="J30">
            <v>0</v>
          </cell>
          <cell r="K30">
            <v>1</v>
          </cell>
          <cell r="L30">
            <v>0</v>
          </cell>
          <cell r="M30">
            <v>3</v>
          </cell>
          <cell r="N30">
            <v>2</v>
          </cell>
          <cell r="O30">
            <v>1</v>
          </cell>
          <cell r="P30">
            <v>2</v>
          </cell>
          <cell r="Q30">
            <v>3</v>
          </cell>
          <cell r="R30">
            <v>2</v>
          </cell>
          <cell r="S30">
            <v>15</v>
          </cell>
          <cell r="AI30">
            <v>0</v>
          </cell>
          <cell r="AJ30">
            <v>0</v>
          </cell>
          <cell r="AL30">
            <v>0</v>
          </cell>
          <cell r="AM30">
            <v>0</v>
          </cell>
          <cell r="AN30">
            <v>0</v>
          </cell>
        </row>
        <row r="31">
          <cell r="H31" t="str">
            <v>105314-CES. LA HIGUERA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</v>
          </cell>
          <cell r="P31">
            <v>1</v>
          </cell>
          <cell r="S31">
            <v>3</v>
          </cell>
          <cell r="AC31" t="str">
            <v>105107-HOSPITAL VICUÑA</v>
          </cell>
          <cell r="AD31">
            <v>0</v>
          </cell>
          <cell r="AE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</row>
        <row r="32">
          <cell r="H32" t="str">
            <v>105500-P.S.R. CALETA HORNOS        </v>
          </cell>
          <cell r="K32">
            <v>1</v>
          </cell>
          <cell r="N32">
            <v>0</v>
          </cell>
          <cell r="O32">
            <v>0</v>
          </cell>
          <cell r="P32">
            <v>0</v>
          </cell>
          <cell r="Q32">
            <v>1</v>
          </cell>
          <cell r="S32">
            <v>2</v>
          </cell>
          <cell r="AC32" t="str">
            <v>105467-P.S.R. DIAGUITAS</v>
          </cell>
          <cell r="AE32">
            <v>0</v>
          </cell>
          <cell r="AN32">
            <v>0</v>
          </cell>
        </row>
        <row r="33">
          <cell r="H33" t="str">
            <v>105505-P.S.R. LOS CHOROS</v>
          </cell>
          <cell r="J33">
            <v>0</v>
          </cell>
          <cell r="K33">
            <v>0</v>
          </cell>
          <cell r="M33">
            <v>0</v>
          </cell>
          <cell r="P33">
            <v>0</v>
          </cell>
          <cell r="S33">
            <v>0</v>
          </cell>
          <cell r="AD33">
            <v>0</v>
          </cell>
          <cell r="AE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</row>
        <row r="34">
          <cell r="H34" t="str">
            <v>105506-P.S.R. EL TRAPICHE</v>
          </cell>
          <cell r="J34">
            <v>0</v>
          </cell>
          <cell r="K34">
            <v>0</v>
          </cell>
          <cell r="L34">
            <v>0</v>
          </cell>
          <cell r="M34">
            <v>1</v>
          </cell>
          <cell r="N34">
            <v>0</v>
          </cell>
          <cell r="O34">
            <v>1</v>
          </cell>
          <cell r="S34">
            <v>2</v>
          </cell>
          <cell r="AC34" t="str">
            <v>105103-HOSPITAL ILLAPEL</v>
          </cell>
          <cell r="AE34">
            <v>3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1</v>
          </cell>
          <cell r="AM34">
            <v>1</v>
          </cell>
          <cell r="AN34">
            <v>6</v>
          </cell>
        </row>
        <row r="35">
          <cell r="I35">
            <v>1</v>
          </cell>
          <cell r="J35">
            <v>0</v>
          </cell>
          <cell r="K35">
            <v>1</v>
          </cell>
          <cell r="L35">
            <v>0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S35">
            <v>7</v>
          </cell>
          <cell r="AC35" t="str">
            <v>105326-CESFAM SAN RAFAEL</v>
          </cell>
          <cell r="AD35">
            <v>0</v>
          </cell>
          <cell r="AH35">
            <v>0</v>
          </cell>
          <cell r="AL35">
            <v>0</v>
          </cell>
          <cell r="AN35">
            <v>0</v>
          </cell>
        </row>
        <row r="36">
          <cell r="H36" t="str">
            <v>105306-CES. PAIHUANO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1</v>
          </cell>
          <cell r="AC36" t="str">
            <v>105443-P.S.R. CARCAMO                   </v>
          </cell>
          <cell r="AE36">
            <v>0</v>
          </cell>
          <cell r="AF36">
            <v>0</v>
          </cell>
          <cell r="AH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H37" t="str">
            <v>105475-P.S.R. HORCON</v>
          </cell>
          <cell r="P37">
            <v>0</v>
          </cell>
          <cell r="S37">
            <v>0</v>
          </cell>
          <cell r="AC37" t="str">
            <v>105444-P.S.R. HUINTIL</v>
          </cell>
          <cell r="AG37">
            <v>0</v>
          </cell>
          <cell r="AN37">
            <v>0</v>
          </cell>
        </row>
        <row r="38">
          <cell r="H38" t="str">
            <v>105476-P.S.R. MONTE GRANDE</v>
          </cell>
          <cell r="N38">
            <v>0</v>
          </cell>
          <cell r="S38">
            <v>0</v>
          </cell>
          <cell r="AC38" t="str">
            <v>105445-P.S.R. LIMAHUIDA</v>
          </cell>
          <cell r="AF38">
            <v>0</v>
          </cell>
          <cell r="AJ38">
            <v>0</v>
          </cell>
          <cell r="AK38">
            <v>0</v>
          </cell>
          <cell r="AN38">
            <v>0</v>
          </cell>
        </row>
        <row r="39">
          <cell r="H39" t="str">
            <v>105477-P.S.R. PISCO ELQUI</v>
          </cell>
          <cell r="O39">
            <v>1</v>
          </cell>
          <cell r="P39">
            <v>0</v>
          </cell>
          <cell r="S39">
            <v>1</v>
          </cell>
          <cell r="AC39" t="str">
            <v>105449-P.S.R. TUNGA NORTE</v>
          </cell>
          <cell r="AF39">
            <v>0</v>
          </cell>
          <cell r="AG39">
            <v>0</v>
          </cell>
          <cell r="AN39">
            <v>0</v>
          </cell>
        </row>
        <row r="40">
          <cell r="N40">
            <v>0</v>
          </cell>
          <cell r="O40">
            <v>1</v>
          </cell>
          <cell r="P40">
            <v>0</v>
          </cell>
          <cell r="Q40">
            <v>0</v>
          </cell>
          <cell r="R40">
            <v>1</v>
          </cell>
          <cell r="S40">
            <v>2</v>
          </cell>
          <cell r="AC40" t="str">
            <v>105485-P.S.R. PLAN DE HORNOS</v>
          </cell>
          <cell r="AE40">
            <v>0</v>
          </cell>
          <cell r="AN40">
            <v>0</v>
          </cell>
        </row>
        <row r="41">
          <cell r="H41" t="str">
            <v>105107-HOSPITAL VICUÑA</v>
          </cell>
          <cell r="I41">
            <v>1</v>
          </cell>
          <cell r="J41">
            <v>0</v>
          </cell>
          <cell r="K41">
            <v>2</v>
          </cell>
          <cell r="L41">
            <v>2</v>
          </cell>
          <cell r="M41">
            <v>0</v>
          </cell>
          <cell r="N41">
            <v>1</v>
          </cell>
          <cell r="O41">
            <v>0</v>
          </cell>
          <cell r="P41">
            <v>3</v>
          </cell>
          <cell r="Q41">
            <v>4</v>
          </cell>
          <cell r="R41">
            <v>2</v>
          </cell>
          <cell r="S41">
            <v>15</v>
          </cell>
          <cell r="AC41" t="str">
            <v>105486-P.S.R. TUNGA SUR</v>
          </cell>
          <cell r="AD41">
            <v>0</v>
          </cell>
          <cell r="AN41">
            <v>0</v>
          </cell>
        </row>
        <row r="42">
          <cell r="H42" t="str">
            <v>105467-P.S.R. DIAGUITAS</v>
          </cell>
          <cell r="L42">
            <v>1</v>
          </cell>
          <cell r="N42">
            <v>0</v>
          </cell>
          <cell r="O42">
            <v>1</v>
          </cell>
          <cell r="S42">
            <v>2</v>
          </cell>
          <cell r="AC42" t="str">
            <v>105496-P.S.R. PINTACURA SUR</v>
          </cell>
          <cell r="AG42">
            <v>0</v>
          </cell>
          <cell r="AH42">
            <v>0</v>
          </cell>
          <cell r="AJ42">
            <v>0</v>
          </cell>
          <cell r="AN42">
            <v>0</v>
          </cell>
        </row>
        <row r="43">
          <cell r="H43" t="str">
            <v>105468-P.S.R. EL MOLLE</v>
          </cell>
          <cell r="L43">
            <v>0</v>
          </cell>
          <cell r="M43">
            <v>0</v>
          </cell>
          <cell r="Q43">
            <v>0</v>
          </cell>
          <cell r="S43">
            <v>0</v>
          </cell>
          <cell r="AD43">
            <v>0</v>
          </cell>
          <cell r="AE43">
            <v>3</v>
          </cell>
          <cell r="AF43">
            <v>0</v>
          </cell>
          <cell r="AG43">
            <v>0</v>
          </cell>
          <cell r="AH43">
            <v>0</v>
          </cell>
          <cell r="AI43">
            <v>1</v>
          </cell>
          <cell r="AJ43">
            <v>0</v>
          </cell>
          <cell r="AK43">
            <v>0</v>
          </cell>
          <cell r="AL43">
            <v>1</v>
          </cell>
          <cell r="AM43">
            <v>1</v>
          </cell>
          <cell r="AN43">
            <v>6</v>
          </cell>
        </row>
        <row r="44">
          <cell r="H44" t="str">
            <v>105469-P.S.R. EL TAMBO</v>
          </cell>
          <cell r="N44">
            <v>1</v>
          </cell>
          <cell r="S44">
            <v>1</v>
          </cell>
          <cell r="AC44" t="str">
            <v>105309-CES. RURAL CANELA</v>
          </cell>
          <cell r="AF44">
            <v>0</v>
          </cell>
          <cell r="AI44">
            <v>0</v>
          </cell>
          <cell r="AJ44">
            <v>0</v>
          </cell>
          <cell r="AK44">
            <v>5</v>
          </cell>
          <cell r="AL44">
            <v>0</v>
          </cell>
          <cell r="AM44">
            <v>0</v>
          </cell>
          <cell r="AN44">
            <v>5</v>
          </cell>
        </row>
        <row r="45">
          <cell r="H45" t="str">
            <v>105471-P.S.R. PERALILLO</v>
          </cell>
          <cell r="I45">
            <v>0</v>
          </cell>
          <cell r="N45">
            <v>1</v>
          </cell>
          <cell r="O45">
            <v>1</v>
          </cell>
          <cell r="P45">
            <v>1</v>
          </cell>
          <cell r="S45">
            <v>3</v>
          </cell>
          <cell r="AC45" t="str">
            <v>105450-P.S.R. MINCHA NORTE            </v>
          </cell>
          <cell r="AH45">
            <v>0</v>
          </cell>
          <cell r="AI45">
            <v>0</v>
          </cell>
          <cell r="AK45">
            <v>0</v>
          </cell>
          <cell r="AM45">
            <v>0</v>
          </cell>
          <cell r="AN45">
            <v>0</v>
          </cell>
        </row>
        <row r="46">
          <cell r="H46" t="str">
            <v>105472-P.S.R. RIVADAVIA</v>
          </cell>
          <cell r="I46">
            <v>0</v>
          </cell>
          <cell r="L46">
            <v>0</v>
          </cell>
          <cell r="Q46">
            <v>0</v>
          </cell>
          <cell r="S46">
            <v>0</v>
          </cell>
          <cell r="AC46" t="str">
            <v>105451-P.S.R. AGUA FRIA</v>
          </cell>
          <cell r="AG46">
            <v>0</v>
          </cell>
          <cell r="AM46">
            <v>0</v>
          </cell>
          <cell r="AN46">
            <v>0</v>
          </cell>
        </row>
        <row r="47">
          <cell r="H47" t="str">
            <v>105473-P.S.R. TALCUNA</v>
          </cell>
          <cell r="P47">
            <v>0</v>
          </cell>
          <cell r="S47">
            <v>0</v>
          </cell>
          <cell r="AC47" t="str">
            <v>105482-P.S.R. CANELA ALTA</v>
          </cell>
          <cell r="AD47">
            <v>0</v>
          </cell>
          <cell r="AE47">
            <v>0</v>
          </cell>
          <cell r="AN47">
            <v>0</v>
          </cell>
        </row>
        <row r="48">
          <cell r="H48" t="str">
            <v>105502-P.S.R. CALINGASTA</v>
          </cell>
          <cell r="I48">
            <v>0</v>
          </cell>
          <cell r="J48">
            <v>0</v>
          </cell>
          <cell r="M48">
            <v>0</v>
          </cell>
          <cell r="N48">
            <v>0</v>
          </cell>
          <cell r="O48">
            <v>1</v>
          </cell>
          <cell r="P48">
            <v>0</v>
          </cell>
          <cell r="S48">
            <v>1</v>
          </cell>
          <cell r="AC48" t="str">
            <v>105484-P.S.R. HUENTELAUQUEN</v>
          </cell>
          <cell r="AG48">
            <v>0</v>
          </cell>
          <cell r="AJ48">
            <v>0</v>
          </cell>
          <cell r="AN48">
            <v>0</v>
          </cell>
        </row>
        <row r="49">
          <cell r="H49" t="str">
            <v>105509-P.S.R. GUALLIGUAICA</v>
          </cell>
          <cell r="Q49">
            <v>0</v>
          </cell>
          <cell r="R49">
            <v>0</v>
          </cell>
          <cell r="S49">
            <v>0</v>
          </cell>
          <cell r="AC49" t="str">
            <v>105488-P.S.R. ESPIRITU SANTO</v>
          </cell>
          <cell r="AF49">
            <v>0</v>
          </cell>
          <cell r="AN49">
            <v>0</v>
          </cell>
        </row>
        <row r="50">
          <cell r="I50">
            <v>1</v>
          </cell>
          <cell r="J50">
            <v>0</v>
          </cell>
          <cell r="K50">
            <v>2</v>
          </cell>
          <cell r="L50">
            <v>3</v>
          </cell>
          <cell r="M50">
            <v>0</v>
          </cell>
          <cell r="N50">
            <v>3</v>
          </cell>
          <cell r="O50">
            <v>3</v>
          </cell>
          <cell r="P50">
            <v>4</v>
          </cell>
          <cell r="Q50">
            <v>4</v>
          </cell>
          <cell r="R50">
            <v>2</v>
          </cell>
          <cell r="S50">
            <v>22</v>
          </cell>
          <cell r="AC50" t="str">
            <v>105498-P.S.R. QUEBRADA DE LINARES</v>
          </cell>
          <cell r="AG50">
            <v>0</v>
          </cell>
          <cell r="AJ50">
            <v>0</v>
          </cell>
          <cell r="AN50">
            <v>0</v>
          </cell>
        </row>
        <row r="51">
          <cell r="H51" t="str">
            <v>105103-HOSPITAL ILLAPEL</v>
          </cell>
          <cell r="J51">
            <v>1</v>
          </cell>
          <cell r="K51">
            <v>1</v>
          </cell>
          <cell r="L51">
            <v>0</v>
          </cell>
          <cell r="M51">
            <v>2</v>
          </cell>
          <cell r="N51">
            <v>0</v>
          </cell>
          <cell r="O51">
            <v>2</v>
          </cell>
          <cell r="P51">
            <v>0</v>
          </cell>
          <cell r="Q51">
            <v>0</v>
          </cell>
          <cell r="R51">
            <v>0</v>
          </cell>
          <cell r="S51">
            <v>6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5</v>
          </cell>
          <cell r="AL51">
            <v>0</v>
          </cell>
          <cell r="AM51">
            <v>0</v>
          </cell>
          <cell r="AN51">
            <v>5</v>
          </cell>
        </row>
        <row r="52">
          <cell r="H52" t="str">
            <v>105326-CESFAM SAN RAFAEL</v>
          </cell>
          <cell r="I52">
            <v>2</v>
          </cell>
          <cell r="J52">
            <v>0</v>
          </cell>
          <cell r="M52">
            <v>1</v>
          </cell>
          <cell r="N52">
            <v>1</v>
          </cell>
          <cell r="O52">
            <v>1</v>
          </cell>
          <cell r="P52">
            <v>0</v>
          </cell>
          <cell r="Q52">
            <v>1</v>
          </cell>
          <cell r="R52">
            <v>0</v>
          </cell>
          <cell r="S52">
            <v>6</v>
          </cell>
          <cell r="AC52" t="str">
            <v>105108-HOSPITAL LOS VILOS</v>
          </cell>
          <cell r="AD52">
            <v>0</v>
          </cell>
          <cell r="AE52">
            <v>2</v>
          </cell>
          <cell r="AF52">
            <v>0</v>
          </cell>
          <cell r="AG52">
            <v>0</v>
          </cell>
          <cell r="AH52">
            <v>0</v>
          </cell>
          <cell r="AI52">
            <v>2</v>
          </cell>
          <cell r="AJ52">
            <v>1</v>
          </cell>
          <cell r="AK52">
            <v>2</v>
          </cell>
          <cell r="AL52">
            <v>0</v>
          </cell>
          <cell r="AM52">
            <v>1</v>
          </cell>
          <cell r="AN52">
            <v>8</v>
          </cell>
        </row>
        <row r="53">
          <cell r="H53" t="str">
            <v>105443-P.S.R. CARCAMO                   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AC53" t="str">
            <v>105478-P.S.R. CAIMANES                   </v>
          </cell>
          <cell r="AI53">
            <v>0</v>
          </cell>
          <cell r="AL53">
            <v>1</v>
          </cell>
          <cell r="AM53">
            <v>0</v>
          </cell>
          <cell r="AN53">
            <v>1</v>
          </cell>
        </row>
        <row r="54">
          <cell r="H54" t="str">
            <v>105445-P.S.R. LIMAHUIDA</v>
          </cell>
          <cell r="O54">
            <v>0</v>
          </cell>
          <cell r="P54">
            <v>0</v>
          </cell>
          <cell r="S54">
            <v>0</v>
          </cell>
          <cell r="AC54" t="str">
            <v>105479-P.S.R. GUANGUALI</v>
          </cell>
          <cell r="AH54">
            <v>0</v>
          </cell>
          <cell r="AJ54">
            <v>0</v>
          </cell>
          <cell r="AN54">
            <v>0</v>
          </cell>
        </row>
        <row r="55">
          <cell r="H55" t="str">
            <v>105446-P.S.R. MATANCILLA</v>
          </cell>
          <cell r="O55">
            <v>0</v>
          </cell>
          <cell r="S55">
            <v>0</v>
          </cell>
          <cell r="AC55" t="str">
            <v>105480-P.S.R. QUILIMARI</v>
          </cell>
          <cell r="AE55">
            <v>0</v>
          </cell>
          <cell r="AM55">
            <v>0</v>
          </cell>
          <cell r="AN55">
            <v>0</v>
          </cell>
        </row>
        <row r="56">
          <cell r="H56" t="str">
            <v>105447-P.S.R. PERALILLO</v>
          </cell>
          <cell r="O56">
            <v>0</v>
          </cell>
          <cell r="S56">
            <v>0</v>
          </cell>
          <cell r="AC56" t="str">
            <v>105511-P.S.R. LOS CONDORES</v>
          </cell>
          <cell r="AM56">
            <v>0</v>
          </cell>
          <cell r="AN56">
            <v>0</v>
          </cell>
        </row>
        <row r="57">
          <cell r="H57" t="str">
            <v>105448-P.S.R. SANTA VIRGINIA</v>
          </cell>
          <cell r="P57">
            <v>0</v>
          </cell>
          <cell r="S57">
            <v>0</v>
          </cell>
          <cell r="AD57">
            <v>0</v>
          </cell>
          <cell r="AE57">
            <v>2</v>
          </cell>
          <cell r="AF57">
            <v>0</v>
          </cell>
          <cell r="AG57">
            <v>0</v>
          </cell>
          <cell r="AH57">
            <v>0</v>
          </cell>
          <cell r="AI57">
            <v>2</v>
          </cell>
          <cell r="AJ57">
            <v>1</v>
          </cell>
          <cell r="AK57">
            <v>2</v>
          </cell>
          <cell r="AL57">
            <v>1</v>
          </cell>
          <cell r="AM57">
            <v>1</v>
          </cell>
          <cell r="AN57">
            <v>9</v>
          </cell>
        </row>
        <row r="58">
          <cell r="H58" t="str">
            <v>105449-P.S.R. TUNGA NORTE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AC58" t="str">
            <v>105104-HOSPITAL SALAMANCA</v>
          </cell>
          <cell r="AD58">
            <v>1</v>
          </cell>
          <cell r="AE58">
            <v>3</v>
          </cell>
          <cell r="AF58">
            <v>0</v>
          </cell>
          <cell r="AG58">
            <v>1</v>
          </cell>
          <cell r="AH58">
            <v>0</v>
          </cell>
          <cell r="AI58">
            <v>6</v>
          </cell>
          <cell r="AJ58">
            <v>2</v>
          </cell>
          <cell r="AK58">
            <v>2</v>
          </cell>
          <cell r="AL58">
            <v>2</v>
          </cell>
          <cell r="AM58">
            <v>2</v>
          </cell>
          <cell r="AN58">
            <v>19</v>
          </cell>
        </row>
        <row r="59">
          <cell r="H59" t="str">
            <v>105485-P.S.R. PLAN DE HORNOS</v>
          </cell>
          <cell r="I59">
            <v>2</v>
          </cell>
          <cell r="J59">
            <v>1</v>
          </cell>
          <cell r="K59">
            <v>0</v>
          </cell>
          <cell r="L59">
            <v>0</v>
          </cell>
          <cell r="M59">
            <v>0</v>
          </cell>
          <cell r="P59">
            <v>1</v>
          </cell>
          <cell r="S59">
            <v>4</v>
          </cell>
          <cell r="AC59" t="str">
            <v>105452-P.S.R. CUNCUMEN                 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M59">
            <v>0</v>
          </cell>
          <cell r="AN59">
            <v>0</v>
          </cell>
        </row>
        <row r="60">
          <cell r="H60" t="str">
            <v>105487-P.S.R. CAÑAS UNO</v>
          </cell>
          <cell r="I60">
            <v>1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S60">
            <v>2</v>
          </cell>
          <cell r="AC60" t="str">
            <v>105453-P.S.R. TRANQUILLA</v>
          </cell>
          <cell r="AJ60">
            <v>0</v>
          </cell>
          <cell r="AN60">
            <v>0</v>
          </cell>
        </row>
        <row r="61">
          <cell r="H61" t="str">
            <v>105496-P.S.R. PINTACURA SUR</v>
          </cell>
          <cell r="I61">
            <v>0</v>
          </cell>
          <cell r="K61">
            <v>0</v>
          </cell>
          <cell r="Q61">
            <v>0</v>
          </cell>
          <cell r="S61">
            <v>0</v>
          </cell>
          <cell r="AC61" t="str">
            <v>105454-P.S.R. CUNLAGUA</v>
          </cell>
          <cell r="AG61">
            <v>0</v>
          </cell>
          <cell r="AH61">
            <v>0</v>
          </cell>
          <cell r="AI61">
            <v>0</v>
          </cell>
          <cell r="AK61">
            <v>0</v>
          </cell>
          <cell r="AN61">
            <v>0</v>
          </cell>
        </row>
        <row r="62">
          <cell r="I62">
            <v>5</v>
          </cell>
          <cell r="J62">
            <v>2</v>
          </cell>
          <cell r="K62">
            <v>1</v>
          </cell>
          <cell r="L62">
            <v>0</v>
          </cell>
          <cell r="M62">
            <v>3</v>
          </cell>
          <cell r="N62">
            <v>1</v>
          </cell>
          <cell r="O62">
            <v>3</v>
          </cell>
          <cell r="P62">
            <v>1</v>
          </cell>
          <cell r="Q62">
            <v>2</v>
          </cell>
          <cell r="R62">
            <v>0</v>
          </cell>
          <cell r="S62">
            <v>18</v>
          </cell>
          <cell r="AC62" t="str">
            <v>105455-P.S.R. CHILLEPIN</v>
          </cell>
          <cell r="AD62">
            <v>0</v>
          </cell>
          <cell r="AE62">
            <v>0</v>
          </cell>
          <cell r="AH62">
            <v>0</v>
          </cell>
          <cell r="AK62">
            <v>0</v>
          </cell>
          <cell r="AN62">
            <v>0</v>
          </cell>
        </row>
        <row r="63">
          <cell r="H63" t="str">
            <v>105309-CES. RURAL CANELA</v>
          </cell>
          <cell r="I63">
            <v>0</v>
          </cell>
          <cell r="J63">
            <v>1</v>
          </cell>
          <cell r="K63">
            <v>2</v>
          </cell>
          <cell r="L63">
            <v>1</v>
          </cell>
          <cell r="M63">
            <v>0</v>
          </cell>
          <cell r="N63">
            <v>1</v>
          </cell>
          <cell r="O63">
            <v>0</v>
          </cell>
          <cell r="P63">
            <v>2</v>
          </cell>
          <cell r="Q63">
            <v>0</v>
          </cell>
          <cell r="R63">
            <v>4</v>
          </cell>
          <cell r="S63">
            <v>11</v>
          </cell>
          <cell r="AC63" t="str">
            <v>105456-P.S.R. LLIMPO</v>
          </cell>
          <cell r="AF63">
            <v>0</v>
          </cell>
          <cell r="AJ63">
            <v>0</v>
          </cell>
          <cell r="AN63">
            <v>0</v>
          </cell>
        </row>
        <row r="64">
          <cell r="H64" t="str">
            <v>105450-P.S.R. MINCHA NORTE            </v>
          </cell>
          <cell r="I64">
            <v>0</v>
          </cell>
          <cell r="J64">
            <v>0</v>
          </cell>
          <cell r="K64">
            <v>0</v>
          </cell>
          <cell r="N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105457-P.S.R. SAN AGUSTIN</v>
          </cell>
          <cell r="AD64">
            <v>1</v>
          </cell>
          <cell r="AN64">
            <v>1</v>
          </cell>
        </row>
        <row r="65">
          <cell r="H65" t="str">
            <v>105451-P.S.R. AGUA FRIA</v>
          </cell>
          <cell r="I65">
            <v>0</v>
          </cell>
          <cell r="J65">
            <v>0</v>
          </cell>
          <cell r="L65">
            <v>0</v>
          </cell>
          <cell r="R65">
            <v>0</v>
          </cell>
          <cell r="S65">
            <v>0</v>
          </cell>
          <cell r="AC65" t="str">
            <v>105458-P.S.R. TAHUINCO</v>
          </cell>
          <cell r="AF65">
            <v>0</v>
          </cell>
          <cell r="AH65">
            <v>0</v>
          </cell>
          <cell r="AL65">
            <v>0</v>
          </cell>
          <cell r="AN65">
            <v>0</v>
          </cell>
        </row>
        <row r="66">
          <cell r="H66" t="str">
            <v>105482-P.S.R. CANELA ALTA</v>
          </cell>
          <cell r="I66">
            <v>0</v>
          </cell>
          <cell r="J66">
            <v>0</v>
          </cell>
          <cell r="K66">
            <v>0</v>
          </cell>
          <cell r="N66">
            <v>0</v>
          </cell>
          <cell r="R66">
            <v>0</v>
          </cell>
          <cell r="S66">
            <v>0</v>
          </cell>
          <cell r="AC66" t="str">
            <v>105491-P.S.R. QUELEN BAJO</v>
          </cell>
          <cell r="AD66">
            <v>0</v>
          </cell>
          <cell r="AE66">
            <v>0</v>
          </cell>
          <cell r="AG66">
            <v>0</v>
          </cell>
          <cell r="AJ66">
            <v>0</v>
          </cell>
          <cell r="AK66">
            <v>0</v>
          </cell>
          <cell r="AN66">
            <v>0</v>
          </cell>
        </row>
        <row r="67">
          <cell r="H67" t="str">
            <v>105483-P.S.R. LOS RULOS</v>
          </cell>
          <cell r="I67">
            <v>0</v>
          </cell>
          <cell r="R67">
            <v>1</v>
          </cell>
          <cell r="S67">
            <v>1</v>
          </cell>
          <cell r="AC67" t="str">
            <v>105492-P.S.R. CAMISA</v>
          </cell>
          <cell r="AJ67">
            <v>0</v>
          </cell>
          <cell r="AN67">
            <v>0</v>
          </cell>
        </row>
        <row r="68">
          <cell r="H68" t="str">
            <v>105484-P.S.R. HUENTELAUQUEN</v>
          </cell>
          <cell r="J68">
            <v>0</v>
          </cell>
          <cell r="K68">
            <v>0</v>
          </cell>
          <cell r="L68">
            <v>0</v>
          </cell>
          <cell r="M68">
            <v>1</v>
          </cell>
          <cell r="N68">
            <v>0</v>
          </cell>
          <cell r="O68">
            <v>0</v>
          </cell>
          <cell r="R68">
            <v>0</v>
          </cell>
          <cell r="S68">
            <v>1</v>
          </cell>
          <cell r="AC68" t="str">
            <v>105501-P.S.R. ARBOLEDA GRANDE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</row>
        <row r="69">
          <cell r="H69" t="str">
            <v>105488-P.S.R. ESPIRITU SANTO</v>
          </cell>
          <cell r="I69">
            <v>0</v>
          </cell>
          <cell r="J69">
            <v>0</v>
          </cell>
          <cell r="N69">
            <v>1</v>
          </cell>
          <cell r="S69">
            <v>1</v>
          </cell>
          <cell r="AD69">
            <v>2</v>
          </cell>
          <cell r="AE69">
            <v>3</v>
          </cell>
          <cell r="AF69">
            <v>0</v>
          </cell>
          <cell r="AG69">
            <v>1</v>
          </cell>
          <cell r="AH69">
            <v>0</v>
          </cell>
          <cell r="AI69">
            <v>6</v>
          </cell>
          <cell r="AJ69">
            <v>2</v>
          </cell>
          <cell r="AK69">
            <v>2</v>
          </cell>
          <cell r="AL69">
            <v>2</v>
          </cell>
          <cell r="AM69">
            <v>2</v>
          </cell>
          <cell r="AN69">
            <v>20</v>
          </cell>
        </row>
        <row r="70">
          <cell r="H70" t="str">
            <v>105493-P.S.R. MINCHA SUR</v>
          </cell>
          <cell r="N70">
            <v>0</v>
          </cell>
          <cell r="P70">
            <v>1</v>
          </cell>
          <cell r="R70">
            <v>0</v>
          </cell>
          <cell r="S70">
            <v>1</v>
          </cell>
          <cell r="AC70" t="str">
            <v>105315-CES. RURAL C. DE TAMAYA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M70">
            <v>0</v>
          </cell>
          <cell r="AN70">
            <v>0</v>
          </cell>
        </row>
        <row r="71">
          <cell r="H71" t="str">
            <v>105497-P.S.R. JABONERIA</v>
          </cell>
          <cell r="L71">
            <v>0</v>
          </cell>
          <cell r="S71">
            <v>0</v>
          </cell>
          <cell r="AC71" t="str">
            <v>105317-CES. JORGE JORDAN D.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</row>
        <row r="72">
          <cell r="H72" t="str">
            <v>105498-P.S.R. QUEBRADA DE LINARES</v>
          </cell>
          <cell r="N72">
            <v>0</v>
          </cell>
          <cell r="O72">
            <v>0</v>
          </cell>
          <cell r="S72">
            <v>0</v>
          </cell>
          <cell r="AC72" t="str">
            <v>105322-CES. MARCOS MACUADA</v>
          </cell>
          <cell r="AD72">
            <v>0</v>
          </cell>
          <cell r="AE72">
            <v>0</v>
          </cell>
          <cell r="AF72">
            <v>0</v>
          </cell>
          <cell r="AG72">
            <v>1</v>
          </cell>
          <cell r="AI72">
            <v>2</v>
          </cell>
          <cell r="AJ72">
            <v>1</v>
          </cell>
          <cell r="AK72">
            <v>0</v>
          </cell>
          <cell r="AL72">
            <v>0</v>
          </cell>
          <cell r="AN72">
            <v>4</v>
          </cell>
        </row>
        <row r="73">
          <cell r="I73">
            <v>0</v>
          </cell>
          <cell r="J73">
            <v>1</v>
          </cell>
          <cell r="K73">
            <v>2</v>
          </cell>
          <cell r="L73">
            <v>1</v>
          </cell>
          <cell r="M73">
            <v>1</v>
          </cell>
          <cell r="N73">
            <v>2</v>
          </cell>
          <cell r="O73">
            <v>0</v>
          </cell>
          <cell r="P73">
            <v>3</v>
          </cell>
          <cell r="Q73">
            <v>0</v>
          </cell>
          <cell r="R73">
            <v>5</v>
          </cell>
          <cell r="S73">
            <v>15</v>
          </cell>
          <cell r="AC73" t="str">
            <v>105324-CES. SOTAQUI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K73">
            <v>0</v>
          </cell>
          <cell r="AL73">
            <v>0</v>
          </cell>
          <cell r="AN73">
            <v>0</v>
          </cell>
        </row>
        <row r="74">
          <cell r="H74" t="str">
            <v>105108-HOSPITAL LOS VILOS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2</v>
          </cell>
          <cell r="Q74">
            <v>0</v>
          </cell>
          <cell r="R74">
            <v>0</v>
          </cell>
          <cell r="S74">
            <v>3</v>
          </cell>
          <cell r="AC74" t="str">
            <v>105415-P.S.R. BARRAZA</v>
          </cell>
          <cell r="AD74">
            <v>0</v>
          </cell>
          <cell r="AF74">
            <v>1</v>
          </cell>
          <cell r="AI74">
            <v>0</v>
          </cell>
          <cell r="AK74">
            <v>0</v>
          </cell>
          <cell r="AL74">
            <v>0</v>
          </cell>
          <cell r="AN74">
            <v>1</v>
          </cell>
        </row>
        <row r="75">
          <cell r="H75" t="str">
            <v>105478-P.S.R. CAIMANES                   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  <cell r="N75">
            <v>1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1</v>
          </cell>
          <cell r="AC75" t="str">
            <v>105416-P.S.R. CAMARICO                  </v>
          </cell>
          <cell r="AD75">
            <v>0</v>
          </cell>
          <cell r="AE75">
            <v>0</v>
          </cell>
          <cell r="AK75">
            <v>0</v>
          </cell>
          <cell r="AL75">
            <v>0</v>
          </cell>
          <cell r="AN75">
            <v>0</v>
          </cell>
        </row>
        <row r="76">
          <cell r="H76" t="str">
            <v>105479-P.S.R. GUANGUALI</v>
          </cell>
          <cell r="I76">
            <v>0</v>
          </cell>
          <cell r="J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AC76" t="str">
            <v>105417-P.S.R. ALCONES BAJOS</v>
          </cell>
          <cell r="AD76">
            <v>0</v>
          </cell>
          <cell r="AE76">
            <v>0</v>
          </cell>
          <cell r="AH76">
            <v>1</v>
          </cell>
          <cell r="AJ76">
            <v>0</v>
          </cell>
          <cell r="AK76">
            <v>0</v>
          </cell>
          <cell r="AN76">
            <v>1</v>
          </cell>
        </row>
        <row r="77">
          <cell r="H77" t="str">
            <v>105480-P.S.R. QUILIMARI</v>
          </cell>
          <cell r="I77">
            <v>0</v>
          </cell>
          <cell r="J77">
            <v>0</v>
          </cell>
          <cell r="P77">
            <v>0</v>
          </cell>
          <cell r="R77">
            <v>0</v>
          </cell>
          <cell r="S77">
            <v>0</v>
          </cell>
          <cell r="AC77" t="str">
            <v>105419-P.S.R. LAS SOSSAS</v>
          </cell>
          <cell r="AF77">
            <v>0</v>
          </cell>
          <cell r="AK77">
            <v>0</v>
          </cell>
          <cell r="AL77">
            <v>0</v>
          </cell>
          <cell r="AN77">
            <v>0</v>
          </cell>
        </row>
        <row r="78">
          <cell r="H78" t="str">
            <v>105481-P.S.R. TILAMA</v>
          </cell>
          <cell r="I78">
            <v>0</v>
          </cell>
          <cell r="M78">
            <v>1</v>
          </cell>
          <cell r="Q78">
            <v>0</v>
          </cell>
          <cell r="R78">
            <v>0</v>
          </cell>
          <cell r="S78">
            <v>1</v>
          </cell>
          <cell r="AC78" t="str">
            <v>105420-P.S.R. LIMARI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1</v>
          </cell>
          <cell r="AJ78">
            <v>0</v>
          </cell>
          <cell r="AK78">
            <v>0</v>
          </cell>
          <cell r="AL78">
            <v>0</v>
          </cell>
          <cell r="AN78">
            <v>1</v>
          </cell>
        </row>
        <row r="79">
          <cell r="H79" t="str">
            <v>105511-P.S.R. LOS CONDORES</v>
          </cell>
          <cell r="Q79">
            <v>0</v>
          </cell>
          <cell r="R79">
            <v>0</v>
          </cell>
          <cell r="S79">
            <v>0</v>
          </cell>
          <cell r="AC79" t="str">
            <v>105422-P.S.R. HORNILLOS</v>
          </cell>
          <cell r="AL79">
            <v>0</v>
          </cell>
          <cell r="A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</v>
          </cell>
          <cell r="N80">
            <v>2</v>
          </cell>
          <cell r="O80">
            <v>0</v>
          </cell>
          <cell r="P80">
            <v>2</v>
          </cell>
          <cell r="Q80">
            <v>0</v>
          </cell>
          <cell r="R80">
            <v>0</v>
          </cell>
          <cell r="S80">
            <v>5</v>
          </cell>
          <cell r="AC80" t="str">
            <v>105437-P.S.R. CHALINGA</v>
          </cell>
          <cell r="AG80">
            <v>0</v>
          </cell>
          <cell r="AK80">
            <v>0</v>
          </cell>
          <cell r="AN80">
            <v>0</v>
          </cell>
        </row>
        <row r="81">
          <cell r="H81" t="str">
            <v>105104-HOSPITAL SALAMANCA</v>
          </cell>
          <cell r="I81">
            <v>2</v>
          </cell>
          <cell r="J81">
            <v>2</v>
          </cell>
          <cell r="K81">
            <v>0</v>
          </cell>
          <cell r="L81">
            <v>3</v>
          </cell>
          <cell r="M81">
            <v>3</v>
          </cell>
          <cell r="N81">
            <v>2</v>
          </cell>
          <cell r="O81">
            <v>2</v>
          </cell>
          <cell r="P81">
            <v>1</v>
          </cell>
          <cell r="Q81">
            <v>3</v>
          </cell>
          <cell r="R81">
            <v>0</v>
          </cell>
          <cell r="S81">
            <v>18</v>
          </cell>
          <cell r="AC81" t="str">
            <v>105439-P.S.R. CERRO BLANCO</v>
          </cell>
          <cell r="AD81">
            <v>0</v>
          </cell>
          <cell r="AE81">
            <v>0</v>
          </cell>
          <cell r="AJ81">
            <v>0</v>
          </cell>
          <cell r="AL81">
            <v>1</v>
          </cell>
          <cell r="AN81">
            <v>1</v>
          </cell>
        </row>
        <row r="82">
          <cell r="H82" t="str">
            <v>105452-P.S.R. CUNCUMEN                 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2</v>
          </cell>
          <cell r="N82">
            <v>1</v>
          </cell>
          <cell r="O82">
            <v>2</v>
          </cell>
          <cell r="P82">
            <v>2</v>
          </cell>
          <cell r="Q82">
            <v>2</v>
          </cell>
          <cell r="R82">
            <v>1</v>
          </cell>
          <cell r="S82">
            <v>14</v>
          </cell>
          <cell r="AC82" t="str">
            <v>105507-P.S.R. HUAMALATA</v>
          </cell>
          <cell r="AD82">
            <v>0</v>
          </cell>
          <cell r="AF82">
            <v>0</v>
          </cell>
          <cell r="AH82">
            <v>0</v>
          </cell>
          <cell r="AI82">
            <v>1</v>
          </cell>
          <cell r="AK82">
            <v>1</v>
          </cell>
          <cell r="AN82">
            <v>2</v>
          </cell>
        </row>
        <row r="83">
          <cell r="H83" t="str">
            <v>105453-P.S.R. TRANQUILLA</v>
          </cell>
          <cell r="I83">
            <v>0</v>
          </cell>
          <cell r="J83">
            <v>0</v>
          </cell>
          <cell r="M83">
            <v>1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AC83" t="str">
            <v>105510-P.S.R. RECOLETA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1</v>
          </cell>
          <cell r="AI83">
            <v>1</v>
          </cell>
          <cell r="AJ83">
            <v>0</v>
          </cell>
          <cell r="AK83">
            <v>0</v>
          </cell>
          <cell r="AL83">
            <v>0</v>
          </cell>
          <cell r="AN83">
            <v>2</v>
          </cell>
        </row>
        <row r="84">
          <cell r="H84" t="str">
            <v>105454-P.S.R. CUNLAGUA</v>
          </cell>
          <cell r="M84">
            <v>0</v>
          </cell>
          <cell r="P84">
            <v>0</v>
          </cell>
          <cell r="Q84">
            <v>0</v>
          </cell>
          <cell r="S84">
            <v>0</v>
          </cell>
          <cell r="AC84" t="str">
            <v>105722-CECOF SAN JOSE DE LA DEHESA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K84">
            <v>0</v>
          </cell>
          <cell r="AN84">
            <v>0</v>
          </cell>
        </row>
        <row r="85">
          <cell r="H85" t="str">
            <v>105455-P.S.R. CHILLEPIN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1</v>
          </cell>
          <cell r="R85">
            <v>0</v>
          </cell>
          <cell r="S85">
            <v>1</v>
          </cell>
          <cell r="AC85" t="str">
            <v>105723-CECOF LIMARI</v>
          </cell>
          <cell r="AD85">
            <v>0</v>
          </cell>
          <cell r="AE85">
            <v>0</v>
          </cell>
          <cell r="AH85">
            <v>0</v>
          </cell>
          <cell r="AN85">
            <v>0</v>
          </cell>
        </row>
        <row r="86">
          <cell r="H86" t="str">
            <v>105456-P.S.R. LLIMPO</v>
          </cell>
          <cell r="I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AD86">
            <v>0</v>
          </cell>
          <cell r="AE86">
            <v>0</v>
          </cell>
          <cell r="AF86">
            <v>1</v>
          </cell>
          <cell r="AG86">
            <v>1</v>
          </cell>
          <cell r="AH86">
            <v>2</v>
          </cell>
          <cell r="AI86">
            <v>5</v>
          </cell>
          <cell r="AJ86">
            <v>1</v>
          </cell>
          <cell r="AK86">
            <v>1</v>
          </cell>
          <cell r="AL86">
            <v>1</v>
          </cell>
          <cell r="AM86">
            <v>0</v>
          </cell>
          <cell r="AN86">
            <v>12</v>
          </cell>
        </row>
        <row r="87">
          <cell r="H87" t="str">
            <v>105457-P.S.R. SAN AGUSTIN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Q87">
            <v>0</v>
          </cell>
          <cell r="S87">
            <v>0</v>
          </cell>
          <cell r="AC87" t="str">
            <v>105105-HOSPITAL COMBARBALA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</row>
        <row r="88">
          <cell r="H88" t="str">
            <v>105458-P.S.R. TAHUINCO</v>
          </cell>
          <cell r="J88">
            <v>0</v>
          </cell>
          <cell r="K88">
            <v>0</v>
          </cell>
          <cell r="M88">
            <v>0</v>
          </cell>
          <cell r="N88">
            <v>0</v>
          </cell>
          <cell r="O88">
            <v>0</v>
          </cell>
          <cell r="R88">
            <v>0</v>
          </cell>
          <cell r="S88">
            <v>0</v>
          </cell>
          <cell r="AC88" t="str">
            <v>105434-P.S.R. SAN MARCOS</v>
          </cell>
          <cell r="AJ88">
            <v>0</v>
          </cell>
          <cell r="AM88">
            <v>0</v>
          </cell>
          <cell r="AN88">
            <v>0</v>
          </cell>
        </row>
        <row r="89">
          <cell r="H89" t="str">
            <v>105491-P.S.R. QUELEN BAJO</v>
          </cell>
          <cell r="K89">
            <v>0</v>
          </cell>
          <cell r="N89">
            <v>0</v>
          </cell>
          <cell r="O89">
            <v>0</v>
          </cell>
          <cell r="P89">
            <v>0</v>
          </cell>
          <cell r="R89">
            <v>1</v>
          </cell>
          <cell r="S89">
            <v>1</v>
          </cell>
          <cell r="AC89" t="str">
            <v>105441-P.S.R. MANQUEHUA</v>
          </cell>
          <cell r="AK89">
            <v>0</v>
          </cell>
          <cell r="AL89">
            <v>0</v>
          </cell>
          <cell r="AN89">
            <v>0</v>
          </cell>
        </row>
        <row r="90">
          <cell r="H90" t="str">
            <v>105492-P.S.R. CAMISA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AC90" t="str">
            <v>105459-P.S.R. BARRANCAS                </v>
          </cell>
          <cell r="AD90">
            <v>0</v>
          </cell>
          <cell r="AN90">
            <v>0</v>
          </cell>
        </row>
        <row r="91">
          <cell r="H91" t="str">
            <v>105501-P.S.R. ARBOLEDA GRANDE</v>
          </cell>
          <cell r="I91">
            <v>0</v>
          </cell>
          <cell r="L91">
            <v>0</v>
          </cell>
          <cell r="M91">
            <v>0</v>
          </cell>
          <cell r="N91">
            <v>0</v>
          </cell>
          <cell r="O91">
            <v>1</v>
          </cell>
          <cell r="Q91">
            <v>0</v>
          </cell>
          <cell r="R91">
            <v>0</v>
          </cell>
          <cell r="S91">
            <v>1</v>
          </cell>
          <cell r="AC91" t="str">
            <v>105460-P.S.R. COGOTI 18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</row>
        <row r="92">
          <cell r="I92">
            <v>3</v>
          </cell>
          <cell r="J92">
            <v>3</v>
          </cell>
          <cell r="K92">
            <v>1</v>
          </cell>
          <cell r="L92">
            <v>4</v>
          </cell>
          <cell r="M92">
            <v>6</v>
          </cell>
          <cell r="N92">
            <v>3</v>
          </cell>
          <cell r="O92">
            <v>5</v>
          </cell>
          <cell r="P92">
            <v>4</v>
          </cell>
          <cell r="Q92">
            <v>5</v>
          </cell>
          <cell r="R92">
            <v>2</v>
          </cell>
          <cell r="S92">
            <v>36</v>
          </cell>
          <cell r="AC92" t="str">
            <v>105462-P.S.R. EL SAUCE</v>
          </cell>
          <cell r="AG92">
            <v>0</v>
          </cell>
          <cell r="AN92">
            <v>0</v>
          </cell>
        </row>
        <row r="93">
          <cell r="H93" t="str">
            <v>105315-CES. RURAL C. DE TAMAYA</v>
          </cell>
          <cell r="J93">
            <v>2</v>
          </cell>
          <cell r="K93">
            <v>0</v>
          </cell>
          <cell r="L93">
            <v>0</v>
          </cell>
          <cell r="M93">
            <v>0</v>
          </cell>
          <cell r="N93">
            <v>2</v>
          </cell>
          <cell r="O93">
            <v>1</v>
          </cell>
          <cell r="P93">
            <v>1</v>
          </cell>
          <cell r="Q93">
            <v>0</v>
          </cell>
          <cell r="R93">
            <v>0</v>
          </cell>
          <cell r="S93">
            <v>6</v>
          </cell>
          <cell r="AC93" t="str">
            <v>105463-P.S.R. QUILITAPIA</v>
          </cell>
          <cell r="AH93">
            <v>0</v>
          </cell>
          <cell r="AM93">
            <v>0</v>
          </cell>
          <cell r="AN93">
            <v>0</v>
          </cell>
        </row>
        <row r="94">
          <cell r="H94" t="str">
            <v>105317-CES. JORGE JORDAN D.</v>
          </cell>
          <cell r="I94">
            <v>3</v>
          </cell>
          <cell r="J94">
            <v>1</v>
          </cell>
          <cell r="K94">
            <v>0</v>
          </cell>
          <cell r="L94">
            <v>2</v>
          </cell>
          <cell r="M94">
            <v>2</v>
          </cell>
          <cell r="N94">
            <v>1</v>
          </cell>
          <cell r="O94">
            <v>0</v>
          </cell>
          <cell r="P94">
            <v>1</v>
          </cell>
          <cell r="Q94">
            <v>1</v>
          </cell>
          <cell r="S94">
            <v>11</v>
          </cell>
          <cell r="AC94" t="str">
            <v>105464-P.S.R. LA LIGUA</v>
          </cell>
          <cell r="AH94">
            <v>0</v>
          </cell>
          <cell r="AI94">
            <v>0</v>
          </cell>
          <cell r="AL94">
            <v>0</v>
          </cell>
          <cell r="AN94">
            <v>0</v>
          </cell>
        </row>
        <row r="95">
          <cell r="H95" t="str">
            <v>105322-CES. MARCOS MACUADA</v>
          </cell>
          <cell r="I95">
            <v>1</v>
          </cell>
          <cell r="J95">
            <v>0</v>
          </cell>
          <cell r="K95">
            <v>1</v>
          </cell>
          <cell r="L95">
            <v>3</v>
          </cell>
          <cell r="M95">
            <v>2</v>
          </cell>
          <cell r="O95">
            <v>3</v>
          </cell>
          <cell r="P95">
            <v>2</v>
          </cell>
          <cell r="R95">
            <v>0</v>
          </cell>
          <cell r="S95">
            <v>12</v>
          </cell>
          <cell r="AC95" t="str">
            <v>105465-P.S.R. RAMADILLA</v>
          </cell>
          <cell r="AD95">
            <v>0</v>
          </cell>
          <cell r="AJ95">
            <v>0</v>
          </cell>
          <cell r="AL95">
            <v>0</v>
          </cell>
          <cell r="AN95">
            <v>0</v>
          </cell>
        </row>
        <row r="96">
          <cell r="H96" t="str">
            <v>105324-CES. SOTAQUI</v>
          </cell>
          <cell r="I96">
            <v>0</v>
          </cell>
          <cell r="J96">
            <v>2</v>
          </cell>
          <cell r="K96">
            <v>0</v>
          </cell>
          <cell r="L96">
            <v>0</v>
          </cell>
          <cell r="P96">
            <v>0</v>
          </cell>
          <cell r="Q96">
            <v>1</v>
          </cell>
          <cell r="S96">
            <v>3</v>
          </cell>
          <cell r="AC96" t="str">
            <v>105466-P.S.R. VALLE HERMOSO</v>
          </cell>
          <cell r="AF96">
            <v>0</v>
          </cell>
          <cell r="AN96">
            <v>0</v>
          </cell>
        </row>
        <row r="97">
          <cell r="H97" t="str">
            <v>105415-P.S.R. BARRAZA</v>
          </cell>
          <cell r="I97">
            <v>1</v>
          </cell>
          <cell r="K97">
            <v>1</v>
          </cell>
          <cell r="M97">
            <v>0</v>
          </cell>
          <cell r="N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AC97" t="str">
            <v>105490-P.S.R. EL DURAZNO</v>
          </cell>
          <cell r="AJ97">
            <v>0</v>
          </cell>
          <cell r="AN97">
            <v>0</v>
          </cell>
        </row>
        <row r="98">
          <cell r="H98" t="str">
            <v>105416-P.S.R. CAMARICO                  </v>
          </cell>
          <cell r="I98">
            <v>1</v>
          </cell>
          <cell r="J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  <cell r="S98">
            <v>1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</row>
        <row r="99">
          <cell r="H99" t="str">
            <v>105417-P.S.R. ALCONES BAJOS</v>
          </cell>
          <cell r="J99">
            <v>0</v>
          </cell>
          <cell r="L99">
            <v>0</v>
          </cell>
          <cell r="M99">
            <v>0</v>
          </cell>
          <cell r="O99">
            <v>0</v>
          </cell>
          <cell r="P99">
            <v>0</v>
          </cell>
          <cell r="S99">
            <v>0</v>
          </cell>
          <cell r="AC99" t="str">
            <v>105307-CES. RURAL MONTE PATRIA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I99">
            <v>0</v>
          </cell>
          <cell r="AJ99">
            <v>0</v>
          </cell>
          <cell r="AK99">
            <v>0</v>
          </cell>
          <cell r="AM99">
            <v>0</v>
          </cell>
          <cell r="AN99">
            <v>0</v>
          </cell>
        </row>
        <row r="100">
          <cell r="H100" t="str">
            <v>105419-P.S.R. LAS SOSSAS</v>
          </cell>
          <cell r="K100">
            <v>0</v>
          </cell>
          <cell r="L100">
            <v>0</v>
          </cell>
          <cell r="M100">
            <v>0</v>
          </cell>
          <cell r="O100">
            <v>0</v>
          </cell>
          <cell r="Q100">
            <v>1</v>
          </cell>
          <cell r="R100">
            <v>0</v>
          </cell>
          <cell r="S100">
            <v>1</v>
          </cell>
          <cell r="AC100" t="str">
            <v>105311-CES. RURAL CHAÑARAL ALTO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</row>
        <row r="101">
          <cell r="H101" t="str">
            <v>105420-P.S.R. LIMARI</v>
          </cell>
          <cell r="I101">
            <v>0</v>
          </cell>
          <cell r="J101">
            <v>0</v>
          </cell>
          <cell r="K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1</v>
          </cell>
          <cell r="AC101" t="str">
            <v>105312-CES. RURAL CAREN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</row>
        <row r="102">
          <cell r="H102" t="str">
            <v>105422-P.S.R. HORNILLOS</v>
          </cell>
          <cell r="J102">
            <v>0</v>
          </cell>
          <cell r="K102">
            <v>0</v>
          </cell>
          <cell r="Q102">
            <v>0</v>
          </cell>
          <cell r="S102">
            <v>0</v>
          </cell>
          <cell r="AC102" t="str">
            <v>105318-CES. RURAL EL PALQUI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</row>
        <row r="103">
          <cell r="H103" t="str">
            <v>105437-P.S.R. CHALINGA</v>
          </cell>
          <cell r="I103">
            <v>0</v>
          </cell>
          <cell r="L103">
            <v>0</v>
          </cell>
          <cell r="N103">
            <v>0</v>
          </cell>
          <cell r="S103">
            <v>0</v>
          </cell>
          <cell r="AC103" t="str">
            <v>105430-P.S.R. MIALQUI</v>
          </cell>
          <cell r="AD103">
            <v>0</v>
          </cell>
          <cell r="AN103">
            <v>0</v>
          </cell>
        </row>
        <row r="104">
          <cell r="H104" t="str">
            <v>105439-P.S.R. CERRO BLANCO</v>
          </cell>
          <cell r="P104">
            <v>1</v>
          </cell>
          <cell r="S104">
            <v>1</v>
          </cell>
          <cell r="AC104" t="str">
            <v>105431-P.S.R. PEDREGAL</v>
          </cell>
          <cell r="AD104">
            <v>0</v>
          </cell>
          <cell r="AE104">
            <v>0</v>
          </cell>
          <cell r="AL104">
            <v>0</v>
          </cell>
          <cell r="AN104">
            <v>0</v>
          </cell>
        </row>
        <row r="105">
          <cell r="H105" t="str">
            <v>105507-P.S.R. HUAMALATA</v>
          </cell>
          <cell r="I105">
            <v>0</v>
          </cell>
          <cell r="J105">
            <v>1</v>
          </cell>
          <cell r="K105">
            <v>0</v>
          </cell>
          <cell r="L105">
            <v>0</v>
          </cell>
          <cell r="M105">
            <v>0</v>
          </cell>
          <cell r="R105">
            <v>0</v>
          </cell>
          <cell r="S105">
            <v>1</v>
          </cell>
          <cell r="AC105" t="str">
            <v>105432-P.S.R. RAPEL</v>
          </cell>
          <cell r="AF105">
            <v>0</v>
          </cell>
          <cell r="AN105">
            <v>0</v>
          </cell>
        </row>
        <row r="106">
          <cell r="H106" t="str">
            <v>105510-P.S.R. RECOLETA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AC106" t="str">
            <v>105435-P.S.R. TULAHUEN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N106">
            <v>0</v>
          </cell>
        </row>
        <row r="107">
          <cell r="H107" t="str">
            <v>105722-CECOF SAN JOSE DE LA DEHESA</v>
          </cell>
          <cell r="I107">
            <v>1</v>
          </cell>
          <cell r="J107">
            <v>1</v>
          </cell>
          <cell r="K107">
            <v>0</v>
          </cell>
          <cell r="L107">
            <v>1</v>
          </cell>
          <cell r="M107">
            <v>0</v>
          </cell>
          <cell r="S107">
            <v>3</v>
          </cell>
          <cell r="AC107" t="str">
            <v>105436-P.S.R. EL MAITEN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K107">
            <v>0</v>
          </cell>
          <cell r="AN107">
            <v>0</v>
          </cell>
        </row>
        <row r="108">
          <cell r="H108" t="str">
            <v>105723-CECOF LIMARI</v>
          </cell>
          <cell r="I108">
            <v>0</v>
          </cell>
          <cell r="J108">
            <v>1</v>
          </cell>
          <cell r="K108">
            <v>1</v>
          </cell>
          <cell r="R108">
            <v>0</v>
          </cell>
          <cell r="S108">
            <v>2</v>
          </cell>
          <cell r="AC108" t="str">
            <v>105489-P.S.R. RAMADAS DE TULAHUEN</v>
          </cell>
          <cell r="AK108">
            <v>0</v>
          </cell>
          <cell r="AL108">
            <v>0</v>
          </cell>
          <cell r="AN108">
            <v>0</v>
          </cell>
        </row>
        <row r="109">
          <cell r="I109">
            <v>7</v>
          </cell>
          <cell r="J109">
            <v>8</v>
          </cell>
          <cell r="K109">
            <v>3</v>
          </cell>
          <cell r="L109">
            <v>6</v>
          </cell>
          <cell r="M109">
            <v>5</v>
          </cell>
          <cell r="N109">
            <v>3</v>
          </cell>
          <cell r="O109">
            <v>4</v>
          </cell>
          <cell r="P109">
            <v>5</v>
          </cell>
          <cell r="Q109">
            <v>3</v>
          </cell>
          <cell r="R109">
            <v>0</v>
          </cell>
          <cell r="S109">
            <v>44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</row>
        <row r="110">
          <cell r="H110" t="str">
            <v>105105-HOSPITAL COMBARBALA</v>
          </cell>
          <cell r="I110">
            <v>0</v>
          </cell>
          <cell r="J110">
            <v>1</v>
          </cell>
          <cell r="K110">
            <v>1</v>
          </cell>
          <cell r="L110">
            <v>4</v>
          </cell>
          <cell r="M110">
            <v>2</v>
          </cell>
          <cell r="N110">
            <v>1</v>
          </cell>
          <cell r="O110">
            <v>2</v>
          </cell>
          <cell r="P110">
            <v>1</v>
          </cell>
          <cell r="Q110">
            <v>3</v>
          </cell>
          <cell r="R110">
            <v>0</v>
          </cell>
          <cell r="S110">
            <v>15</v>
          </cell>
          <cell r="AC110" t="str">
            <v>105308-CES. RURAL PUNITAQUI</v>
          </cell>
          <cell r="AE110">
            <v>0</v>
          </cell>
          <cell r="AG110">
            <v>0</v>
          </cell>
          <cell r="AI110">
            <v>0</v>
          </cell>
          <cell r="AN110">
            <v>0</v>
          </cell>
        </row>
        <row r="111">
          <cell r="H111" t="str">
            <v>105434-P.S.R. SAN MARCOS</v>
          </cell>
          <cell r="J111">
            <v>0</v>
          </cell>
          <cell r="L111">
            <v>0</v>
          </cell>
          <cell r="N111">
            <v>1</v>
          </cell>
          <cell r="O111">
            <v>1</v>
          </cell>
          <cell r="P111">
            <v>0</v>
          </cell>
          <cell r="Q111">
            <v>0</v>
          </cell>
          <cell r="R111">
            <v>0</v>
          </cell>
          <cell r="S111">
            <v>2</v>
          </cell>
          <cell r="AC111" t="str">
            <v>105440-P.S.R. DIVISADERO</v>
          </cell>
          <cell r="AE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</row>
        <row r="112">
          <cell r="H112" t="str">
            <v>105441-P.S.R. MANQUEHUA</v>
          </cell>
          <cell r="K112">
            <v>1</v>
          </cell>
          <cell r="L112">
            <v>0</v>
          </cell>
          <cell r="Q112">
            <v>0</v>
          </cell>
          <cell r="R112">
            <v>0</v>
          </cell>
          <cell r="S112">
            <v>1</v>
          </cell>
          <cell r="AC112" t="str">
            <v>105508-P.S.R. EL PARRAL DE QUILES  </v>
          </cell>
          <cell r="AH112">
            <v>0</v>
          </cell>
          <cell r="AN112">
            <v>0</v>
          </cell>
        </row>
        <row r="113">
          <cell r="H113" t="str">
            <v>105459-P.S.R. BARRANCAS                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AE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</row>
        <row r="114">
          <cell r="H114" t="str">
            <v>105460-P.S.R. COGOTI 18</v>
          </cell>
          <cell r="K114">
            <v>0</v>
          </cell>
          <cell r="L114">
            <v>0</v>
          </cell>
          <cell r="O114">
            <v>0</v>
          </cell>
          <cell r="P114">
            <v>0</v>
          </cell>
          <cell r="Q114">
            <v>1</v>
          </cell>
          <cell r="R114">
            <v>0</v>
          </cell>
          <cell r="S114">
            <v>1</v>
          </cell>
          <cell r="AC114" t="str">
            <v>105409-P.S.R. EL CHAÑAR</v>
          </cell>
          <cell r="AE114">
            <v>0</v>
          </cell>
          <cell r="AN114">
            <v>0</v>
          </cell>
        </row>
        <row r="115">
          <cell r="H115" t="str">
            <v>105461-P.S.R. EL HUACHO</v>
          </cell>
          <cell r="N115">
            <v>0</v>
          </cell>
          <cell r="Q115">
            <v>0</v>
          </cell>
          <cell r="S115">
            <v>0</v>
          </cell>
          <cell r="AC115" t="str">
            <v>105411-P.S.R. LAS BREAS</v>
          </cell>
          <cell r="AM115">
            <v>0</v>
          </cell>
          <cell r="AN115">
            <v>0</v>
          </cell>
        </row>
        <row r="116">
          <cell r="H116" t="str">
            <v>105462-P.S.R. EL SAUCE</v>
          </cell>
          <cell r="I116">
            <v>0</v>
          </cell>
          <cell r="J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AC116" t="str">
            <v>105414-P.S.R. SERON</v>
          </cell>
          <cell r="AE116">
            <v>0</v>
          </cell>
          <cell r="AN116">
            <v>0</v>
          </cell>
        </row>
        <row r="117">
          <cell r="H117" t="str">
            <v>105463-P.S.R. QUILITAPIA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AE117">
            <v>0</v>
          </cell>
          <cell r="AM117">
            <v>0</v>
          </cell>
          <cell r="AN117">
            <v>0</v>
          </cell>
        </row>
        <row r="118">
          <cell r="H118" t="str">
            <v>105464-P.S.R. LA LIGUA</v>
          </cell>
          <cell r="I118">
            <v>0</v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AD118">
            <v>2</v>
          </cell>
          <cell r="AE118">
            <v>15</v>
          </cell>
          <cell r="AF118">
            <v>4</v>
          </cell>
          <cell r="AG118">
            <v>12</v>
          </cell>
          <cell r="AH118">
            <v>13</v>
          </cell>
          <cell r="AI118">
            <v>43</v>
          </cell>
          <cell r="AJ118">
            <v>10</v>
          </cell>
          <cell r="AK118">
            <v>22</v>
          </cell>
          <cell r="AL118">
            <v>11</v>
          </cell>
          <cell r="AM118">
            <v>8</v>
          </cell>
          <cell r="AN118">
            <v>140</v>
          </cell>
        </row>
        <row r="119">
          <cell r="H119" t="str">
            <v>105465-P.S.R. RAMADILLA</v>
          </cell>
          <cell r="R119">
            <v>0</v>
          </cell>
          <cell r="S119">
            <v>0</v>
          </cell>
        </row>
        <row r="120">
          <cell r="H120" t="str">
            <v>105466-P.S.R. VALLE HERMOSO</v>
          </cell>
          <cell r="P120">
            <v>0</v>
          </cell>
          <cell r="R120">
            <v>0</v>
          </cell>
          <cell r="S120">
            <v>0</v>
          </cell>
        </row>
        <row r="121">
          <cell r="H121" t="str">
            <v>105490-P.S.R. EL DURAZNO</v>
          </cell>
          <cell r="M121">
            <v>0</v>
          </cell>
          <cell r="S121">
            <v>0</v>
          </cell>
        </row>
        <row r="122">
          <cell r="I122">
            <v>0</v>
          </cell>
          <cell r="J122">
            <v>1</v>
          </cell>
          <cell r="K122">
            <v>2</v>
          </cell>
          <cell r="L122">
            <v>4</v>
          </cell>
          <cell r="M122">
            <v>2</v>
          </cell>
          <cell r="N122">
            <v>2</v>
          </cell>
          <cell r="O122">
            <v>3</v>
          </cell>
          <cell r="P122">
            <v>1</v>
          </cell>
          <cell r="Q122">
            <v>4</v>
          </cell>
          <cell r="R122">
            <v>0</v>
          </cell>
          <cell r="S122">
            <v>19</v>
          </cell>
        </row>
        <row r="123">
          <cell r="H123" t="str">
            <v>105307-CES. RURAL MONTE PATRIA</v>
          </cell>
          <cell r="I123">
            <v>4</v>
          </cell>
          <cell r="J123">
            <v>1</v>
          </cell>
          <cell r="K123">
            <v>1</v>
          </cell>
          <cell r="L123">
            <v>1</v>
          </cell>
          <cell r="M123">
            <v>0</v>
          </cell>
          <cell r="N123">
            <v>2</v>
          </cell>
          <cell r="O123">
            <v>1</v>
          </cell>
          <cell r="P123">
            <v>3</v>
          </cell>
          <cell r="Q123">
            <v>0</v>
          </cell>
          <cell r="R123">
            <v>2</v>
          </cell>
          <cell r="S123">
            <v>15</v>
          </cell>
        </row>
        <row r="124">
          <cell r="H124" t="str">
            <v>105311-CES. RURAL CHAÑARAL ALTO</v>
          </cell>
          <cell r="I124">
            <v>1</v>
          </cell>
          <cell r="N124">
            <v>0</v>
          </cell>
          <cell r="O124">
            <v>0</v>
          </cell>
          <cell r="P124">
            <v>2</v>
          </cell>
          <cell r="R124">
            <v>1</v>
          </cell>
          <cell r="S124">
            <v>4</v>
          </cell>
        </row>
        <row r="125">
          <cell r="H125" t="str">
            <v>105312-CES. RURAL CAREN</v>
          </cell>
          <cell r="I125">
            <v>0</v>
          </cell>
          <cell r="J125">
            <v>0</v>
          </cell>
          <cell r="K125">
            <v>0</v>
          </cell>
          <cell r="L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1</v>
          </cell>
        </row>
        <row r="126">
          <cell r="H126" t="str">
            <v>105318-CES. RURAL EL PALQUI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1</v>
          </cell>
          <cell r="O126">
            <v>1</v>
          </cell>
          <cell r="P126">
            <v>0</v>
          </cell>
          <cell r="Q126">
            <v>1</v>
          </cell>
          <cell r="R126">
            <v>0</v>
          </cell>
          <cell r="S126">
            <v>4</v>
          </cell>
        </row>
        <row r="127">
          <cell r="H127" t="str">
            <v>105425-P.S.R. CHILECITO</v>
          </cell>
          <cell r="K127">
            <v>0</v>
          </cell>
          <cell r="L127">
            <v>0</v>
          </cell>
          <cell r="S127">
            <v>0</v>
          </cell>
        </row>
        <row r="128">
          <cell r="H128" t="str">
            <v>105427-P.S.R. HACIENDA VALDIVIA</v>
          </cell>
          <cell r="Q128">
            <v>0</v>
          </cell>
          <cell r="S128">
            <v>0</v>
          </cell>
        </row>
        <row r="129">
          <cell r="H129" t="str">
            <v>105430-P.S.R. MIALQUI</v>
          </cell>
          <cell r="J129">
            <v>0</v>
          </cell>
          <cell r="O129">
            <v>0</v>
          </cell>
          <cell r="S129">
            <v>0</v>
          </cell>
        </row>
        <row r="130">
          <cell r="H130" t="str">
            <v>105431-P.S.R. PEDREGAL</v>
          </cell>
          <cell r="I130">
            <v>1</v>
          </cell>
          <cell r="K130">
            <v>1</v>
          </cell>
          <cell r="N130">
            <v>1</v>
          </cell>
          <cell r="O130">
            <v>0</v>
          </cell>
          <cell r="P130">
            <v>0</v>
          </cell>
          <cell r="Q130">
            <v>0</v>
          </cell>
          <cell r="S130">
            <v>3</v>
          </cell>
        </row>
        <row r="131">
          <cell r="H131" t="str">
            <v>105432-P.S.R. RAPEL</v>
          </cell>
          <cell r="Q131">
            <v>0</v>
          </cell>
          <cell r="S131">
            <v>0</v>
          </cell>
        </row>
        <row r="132">
          <cell r="H132" t="str">
            <v>105435-P.S.R. TULAHUEN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H133" t="str">
            <v>105436-P.S.R. EL MAITEN</v>
          </cell>
          <cell r="J133">
            <v>0</v>
          </cell>
          <cell r="K133">
            <v>0</v>
          </cell>
          <cell r="N133">
            <v>1</v>
          </cell>
          <cell r="P133">
            <v>0</v>
          </cell>
          <cell r="Q133">
            <v>0</v>
          </cell>
          <cell r="S133">
            <v>1</v>
          </cell>
        </row>
        <row r="134">
          <cell r="H134" t="str">
            <v>105489-P.S.R. RAMADAS DE TULAHUEN</v>
          </cell>
          <cell r="N134">
            <v>0</v>
          </cell>
          <cell r="S134">
            <v>0</v>
          </cell>
        </row>
        <row r="135">
          <cell r="I135">
            <v>6</v>
          </cell>
          <cell r="J135">
            <v>1</v>
          </cell>
          <cell r="K135">
            <v>2</v>
          </cell>
          <cell r="L135">
            <v>2</v>
          </cell>
          <cell r="M135">
            <v>1</v>
          </cell>
          <cell r="N135">
            <v>5</v>
          </cell>
          <cell r="O135">
            <v>2</v>
          </cell>
          <cell r="P135">
            <v>5</v>
          </cell>
          <cell r="Q135">
            <v>1</v>
          </cell>
          <cell r="R135">
            <v>3</v>
          </cell>
          <cell r="S135">
            <v>28</v>
          </cell>
        </row>
        <row r="136">
          <cell r="H136" t="str">
            <v>105308-CES. RURAL PUNITAQUI</v>
          </cell>
          <cell r="I136">
            <v>0</v>
          </cell>
          <cell r="J136">
            <v>0</v>
          </cell>
          <cell r="K136">
            <v>1</v>
          </cell>
          <cell r="L136">
            <v>0</v>
          </cell>
          <cell r="M136">
            <v>0</v>
          </cell>
          <cell r="N136">
            <v>3</v>
          </cell>
          <cell r="P136">
            <v>0</v>
          </cell>
          <cell r="Q136">
            <v>0</v>
          </cell>
          <cell r="S136">
            <v>4</v>
          </cell>
        </row>
        <row r="137">
          <cell r="H137" t="str">
            <v>105440-P.S.R. DIVISADERO</v>
          </cell>
          <cell r="J137">
            <v>0</v>
          </cell>
          <cell r="M137">
            <v>0</v>
          </cell>
          <cell r="N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I138">
            <v>0</v>
          </cell>
          <cell r="J138">
            <v>0</v>
          </cell>
          <cell r="K138">
            <v>1</v>
          </cell>
          <cell r="L138">
            <v>0</v>
          </cell>
          <cell r="M138">
            <v>0</v>
          </cell>
          <cell r="N138">
            <v>3</v>
          </cell>
          <cell r="P138">
            <v>0</v>
          </cell>
          <cell r="Q138">
            <v>0</v>
          </cell>
          <cell r="R138">
            <v>0</v>
          </cell>
          <cell r="S138">
            <v>4</v>
          </cell>
        </row>
        <row r="139">
          <cell r="H139" t="str">
            <v>105310-CES. RURAL PICHASCA</v>
          </cell>
          <cell r="R139">
            <v>0</v>
          </cell>
          <cell r="S139">
            <v>0</v>
          </cell>
        </row>
        <row r="140">
          <cell r="H140" t="str">
            <v>105414-P.S.R. SERON</v>
          </cell>
          <cell r="J140">
            <v>0</v>
          </cell>
          <cell r="M140">
            <v>0</v>
          </cell>
          <cell r="S140">
            <v>0</v>
          </cell>
        </row>
        <row r="141">
          <cell r="J141">
            <v>0</v>
          </cell>
          <cell r="M141">
            <v>0</v>
          </cell>
          <cell r="R141">
            <v>0</v>
          </cell>
          <cell r="S141">
            <v>0</v>
          </cell>
        </row>
        <row r="142">
          <cell r="I142">
            <v>39</v>
          </cell>
          <cell r="J142">
            <v>50</v>
          </cell>
          <cell r="K142">
            <v>54</v>
          </cell>
          <cell r="L142">
            <v>61</v>
          </cell>
          <cell r="M142">
            <v>42</v>
          </cell>
          <cell r="N142">
            <v>44</v>
          </cell>
          <cell r="O142">
            <v>58</v>
          </cell>
          <cell r="P142">
            <v>58</v>
          </cell>
          <cell r="Q142">
            <v>41</v>
          </cell>
          <cell r="R142">
            <v>36</v>
          </cell>
          <cell r="S142">
            <v>483</v>
          </cell>
        </row>
      </sheetData>
      <sheetData sheetId="3">
        <row r="3">
          <cell r="H3" t="str">
            <v>N_Establecimiento</v>
          </cell>
          <cell r="I3">
            <v>1</v>
          </cell>
          <cell r="J3">
            <v>2</v>
          </cell>
          <cell r="K3">
            <v>3</v>
          </cell>
          <cell r="L3">
            <v>4</v>
          </cell>
          <cell r="M3">
            <v>5</v>
          </cell>
          <cell r="N3">
            <v>6</v>
          </cell>
          <cell r="O3">
            <v>7</v>
          </cell>
          <cell r="P3">
            <v>8</v>
          </cell>
          <cell r="Q3">
            <v>9</v>
          </cell>
          <cell r="R3">
            <v>10</v>
          </cell>
          <cell r="S3" t="str">
            <v>Total general</v>
          </cell>
        </row>
        <row r="4">
          <cell r="H4" t="str">
            <v>105300-CES. CARDENAL CARO</v>
          </cell>
          <cell r="I4">
            <v>8</v>
          </cell>
          <cell r="J4">
            <v>20</v>
          </cell>
          <cell r="K4">
            <v>14</v>
          </cell>
          <cell r="L4">
            <v>14</v>
          </cell>
          <cell r="M4">
            <v>50</v>
          </cell>
          <cell r="N4">
            <v>14</v>
          </cell>
          <cell r="O4">
            <v>19</v>
          </cell>
          <cell r="P4">
            <v>15</v>
          </cell>
          <cell r="Q4">
            <v>78</v>
          </cell>
          <cell r="R4">
            <v>35</v>
          </cell>
          <cell r="S4">
            <v>267</v>
          </cell>
        </row>
        <row r="5">
          <cell r="H5" t="str">
            <v>105301-CES. LAS COMPAÑIAS</v>
          </cell>
          <cell r="I5">
            <v>10</v>
          </cell>
          <cell r="J5">
            <v>28</v>
          </cell>
          <cell r="K5">
            <v>63</v>
          </cell>
          <cell r="L5">
            <v>107</v>
          </cell>
          <cell r="M5">
            <v>68</v>
          </cell>
          <cell r="N5">
            <v>33</v>
          </cell>
          <cell r="O5">
            <v>55</v>
          </cell>
          <cell r="P5">
            <v>25</v>
          </cell>
          <cell r="Q5">
            <v>21</v>
          </cell>
          <cell r="R5">
            <v>37</v>
          </cell>
          <cell r="S5">
            <v>447</v>
          </cell>
        </row>
        <row r="6">
          <cell r="H6" t="str">
            <v>105302-CES. PEDRO AGUIRRE C.</v>
          </cell>
          <cell r="I6">
            <v>15</v>
          </cell>
          <cell r="J6">
            <v>35</v>
          </cell>
          <cell r="K6">
            <v>61</v>
          </cell>
          <cell r="L6">
            <v>49</v>
          </cell>
          <cell r="M6">
            <v>32</v>
          </cell>
          <cell r="N6">
            <v>34</v>
          </cell>
          <cell r="O6">
            <v>57</v>
          </cell>
          <cell r="P6">
            <v>60</v>
          </cell>
          <cell r="Q6">
            <v>42</v>
          </cell>
          <cell r="R6">
            <v>14</v>
          </cell>
          <cell r="S6">
            <v>399</v>
          </cell>
        </row>
        <row r="7">
          <cell r="H7" t="str">
            <v>105313-CES. SCHAFFHAUSER</v>
          </cell>
          <cell r="I7">
            <v>13</v>
          </cell>
          <cell r="J7">
            <v>78</v>
          </cell>
          <cell r="K7">
            <v>172</v>
          </cell>
          <cell r="L7">
            <v>122</v>
          </cell>
          <cell r="M7">
            <v>95</v>
          </cell>
          <cell r="N7">
            <v>160</v>
          </cell>
          <cell r="O7">
            <v>124</v>
          </cell>
          <cell r="P7">
            <v>143</v>
          </cell>
          <cell r="Q7">
            <v>124</v>
          </cell>
          <cell r="R7">
            <v>99</v>
          </cell>
          <cell r="S7">
            <v>1130</v>
          </cell>
        </row>
        <row r="8">
          <cell r="H8" t="str">
            <v>105319-CES. CARDENAL R.S.H.</v>
          </cell>
          <cell r="I8">
            <v>49</v>
          </cell>
          <cell r="J8">
            <v>25</v>
          </cell>
          <cell r="K8">
            <v>30</v>
          </cell>
          <cell r="L8">
            <v>20</v>
          </cell>
          <cell r="M8">
            <v>27</v>
          </cell>
          <cell r="N8">
            <v>26</v>
          </cell>
          <cell r="O8">
            <v>21</v>
          </cell>
          <cell r="P8">
            <v>10</v>
          </cell>
          <cell r="Q8">
            <v>49</v>
          </cell>
          <cell r="R8">
            <v>20</v>
          </cell>
          <cell r="S8">
            <v>277</v>
          </cell>
        </row>
        <row r="9">
          <cell r="H9" t="str">
            <v>105325-CESFAM JUAN PABLO II</v>
          </cell>
          <cell r="I9">
            <v>16</v>
          </cell>
          <cell r="J9">
            <v>10</v>
          </cell>
          <cell r="K9">
            <v>31</v>
          </cell>
          <cell r="L9">
            <v>51</v>
          </cell>
          <cell r="M9">
            <v>69</v>
          </cell>
          <cell r="N9">
            <v>27</v>
          </cell>
          <cell r="O9">
            <v>40</v>
          </cell>
          <cell r="P9">
            <v>27</v>
          </cell>
          <cell r="Q9">
            <v>6</v>
          </cell>
          <cell r="R9">
            <v>43</v>
          </cell>
          <cell r="S9">
            <v>320</v>
          </cell>
        </row>
        <row r="10">
          <cell r="H10" t="str">
            <v>105400-P.S.R. ALGARROBITO            </v>
          </cell>
          <cell r="I10">
            <v>0</v>
          </cell>
          <cell r="J10">
            <v>0</v>
          </cell>
          <cell r="K10">
            <v>11</v>
          </cell>
          <cell r="L10">
            <v>3</v>
          </cell>
          <cell r="M10">
            <v>12</v>
          </cell>
          <cell r="N10">
            <v>9</v>
          </cell>
          <cell r="O10">
            <v>8</v>
          </cell>
          <cell r="P10">
            <v>10</v>
          </cell>
          <cell r="Q10">
            <v>5</v>
          </cell>
          <cell r="R10">
            <v>10</v>
          </cell>
          <cell r="S10">
            <v>68</v>
          </cell>
        </row>
        <row r="11">
          <cell r="H11" t="str">
            <v>105401-P.S.R. LAS ROJAS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2</v>
          </cell>
          <cell r="N11">
            <v>0</v>
          </cell>
          <cell r="O11">
            <v>0</v>
          </cell>
          <cell r="P11">
            <v>5</v>
          </cell>
          <cell r="Q11">
            <v>9</v>
          </cell>
          <cell r="R11">
            <v>5</v>
          </cell>
          <cell r="S11">
            <v>24</v>
          </cell>
        </row>
        <row r="12">
          <cell r="H12" t="str">
            <v>105402-P.S.R. EL ROMERO</v>
          </cell>
          <cell r="I12">
            <v>0</v>
          </cell>
          <cell r="J12">
            <v>0</v>
          </cell>
          <cell r="K12">
            <v>1</v>
          </cell>
          <cell r="L12">
            <v>3</v>
          </cell>
          <cell r="M12">
            <v>7</v>
          </cell>
          <cell r="N12">
            <v>6</v>
          </cell>
          <cell r="O12">
            <v>4</v>
          </cell>
          <cell r="P12">
            <v>2</v>
          </cell>
          <cell r="Q12">
            <v>1</v>
          </cell>
          <cell r="R12">
            <v>0</v>
          </cell>
          <cell r="S12">
            <v>24</v>
          </cell>
        </row>
        <row r="13">
          <cell r="H13" t="str">
            <v>105499-P.S.R. LAMBERT</v>
          </cell>
          <cell r="I13">
            <v>0</v>
          </cell>
          <cell r="J13">
            <v>0</v>
          </cell>
          <cell r="K13">
            <v>0</v>
          </cell>
          <cell r="L13">
            <v>2</v>
          </cell>
          <cell r="M13">
            <v>0</v>
          </cell>
          <cell r="N13">
            <v>2</v>
          </cell>
          <cell r="O13">
            <v>1</v>
          </cell>
          <cell r="P13">
            <v>1</v>
          </cell>
          <cell r="Q13">
            <v>4</v>
          </cell>
          <cell r="R13">
            <v>0</v>
          </cell>
          <cell r="S13">
            <v>10</v>
          </cell>
        </row>
        <row r="14">
          <cell r="H14" t="str">
            <v>105700-CECOF VILLA EL INDIO</v>
          </cell>
          <cell r="I14">
            <v>2</v>
          </cell>
          <cell r="J14">
            <v>6</v>
          </cell>
          <cell r="K14">
            <v>23</v>
          </cell>
          <cell r="L14">
            <v>9</v>
          </cell>
          <cell r="M14">
            <v>8</v>
          </cell>
          <cell r="N14">
            <v>2</v>
          </cell>
          <cell r="O14">
            <v>10</v>
          </cell>
          <cell r="P14">
            <v>2</v>
          </cell>
          <cell r="Q14">
            <v>4</v>
          </cell>
          <cell r="R14">
            <v>7</v>
          </cell>
          <cell r="S14">
            <v>73</v>
          </cell>
        </row>
        <row r="15">
          <cell r="H15" t="str">
            <v>105701-CECOF VILLA ALEMANIA</v>
          </cell>
          <cell r="I15">
            <v>0</v>
          </cell>
          <cell r="J15">
            <v>2</v>
          </cell>
          <cell r="K15">
            <v>3</v>
          </cell>
          <cell r="L15">
            <v>1</v>
          </cell>
          <cell r="M15">
            <v>0</v>
          </cell>
          <cell r="N15">
            <v>8</v>
          </cell>
          <cell r="O15">
            <v>3</v>
          </cell>
          <cell r="P15">
            <v>1</v>
          </cell>
          <cell r="Q15">
            <v>6</v>
          </cell>
          <cell r="R15">
            <v>5</v>
          </cell>
          <cell r="S15">
            <v>29</v>
          </cell>
        </row>
        <row r="16">
          <cell r="H16" t="str">
            <v>105702-CECOF VILLA LAMBERT</v>
          </cell>
          <cell r="I16">
            <v>28</v>
          </cell>
          <cell r="J16">
            <v>19</v>
          </cell>
          <cell r="K16">
            <v>60</v>
          </cell>
          <cell r="L16">
            <v>17</v>
          </cell>
          <cell r="M16">
            <v>9</v>
          </cell>
          <cell r="N16">
            <v>7</v>
          </cell>
          <cell r="O16">
            <v>4</v>
          </cell>
          <cell r="P16">
            <v>11</v>
          </cell>
          <cell r="Q16">
            <v>5</v>
          </cell>
          <cell r="R16">
            <v>12</v>
          </cell>
          <cell r="S16">
            <v>172</v>
          </cell>
        </row>
        <row r="17">
          <cell r="I17">
            <v>144</v>
          </cell>
          <cell r="J17">
            <v>223</v>
          </cell>
          <cell r="K17">
            <v>469</v>
          </cell>
          <cell r="L17">
            <v>398</v>
          </cell>
          <cell r="M17">
            <v>379</v>
          </cell>
          <cell r="N17">
            <v>328</v>
          </cell>
          <cell r="O17">
            <v>346</v>
          </cell>
          <cell r="P17">
            <v>312</v>
          </cell>
          <cell r="Q17">
            <v>354</v>
          </cell>
          <cell r="R17">
            <v>287</v>
          </cell>
          <cell r="S17">
            <v>3240</v>
          </cell>
        </row>
        <row r="18">
          <cell r="H18" t="str">
            <v>105303-CES. SAN JUAN</v>
          </cell>
          <cell r="I18">
            <v>64</v>
          </cell>
          <cell r="J18">
            <v>68</v>
          </cell>
          <cell r="K18">
            <v>46</v>
          </cell>
          <cell r="L18">
            <v>31</v>
          </cell>
          <cell r="M18">
            <v>43</v>
          </cell>
          <cell r="N18">
            <v>73</v>
          </cell>
          <cell r="O18">
            <v>72</v>
          </cell>
          <cell r="P18">
            <v>68</v>
          </cell>
          <cell r="Q18">
            <v>64</v>
          </cell>
          <cell r="R18">
            <v>67</v>
          </cell>
          <cell r="S18">
            <v>596</v>
          </cell>
        </row>
        <row r="19">
          <cell r="H19" t="str">
            <v>105304-CES. SANTA CECILIA</v>
          </cell>
          <cell r="I19">
            <v>63</v>
          </cell>
          <cell r="J19">
            <v>58</v>
          </cell>
          <cell r="K19">
            <v>53</v>
          </cell>
          <cell r="L19">
            <v>75</v>
          </cell>
          <cell r="M19">
            <v>45</v>
          </cell>
          <cell r="N19">
            <v>33</v>
          </cell>
          <cell r="O19">
            <v>35</v>
          </cell>
          <cell r="P19">
            <v>54</v>
          </cell>
          <cell r="Q19">
            <v>134</v>
          </cell>
          <cell r="R19">
            <v>48</v>
          </cell>
          <cell r="S19">
            <v>598</v>
          </cell>
        </row>
        <row r="20">
          <cell r="H20" t="str">
            <v>105305-CES. TIERRAS BLANCAS</v>
          </cell>
          <cell r="I20">
            <v>48</v>
          </cell>
          <cell r="J20">
            <v>39</v>
          </cell>
          <cell r="K20">
            <v>77</v>
          </cell>
          <cell r="L20">
            <v>44</v>
          </cell>
          <cell r="M20">
            <v>70</v>
          </cell>
          <cell r="N20">
            <v>61</v>
          </cell>
          <cell r="O20">
            <v>58</v>
          </cell>
          <cell r="P20">
            <v>48</v>
          </cell>
          <cell r="Q20">
            <v>43</v>
          </cell>
          <cell r="R20">
            <v>48</v>
          </cell>
          <cell r="S20">
            <v>536</v>
          </cell>
        </row>
        <row r="21">
          <cell r="H21" t="str">
            <v>105321-CES. RURAL  TONGOY</v>
          </cell>
          <cell r="I21">
            <v>12</v>
          </cell>
          <cell r="J21">
            <v>6</v>
          </cell>
          <cell r="K21">
            <v>12</v>
          </cell>
          <cell r="L21">
            <v>22</v>
          </cell>
          <cell r="M21">
            <v>13</v>
          </cell>
          <cell r="N21">
            <v>4</v>
          </cell>
          <cell r="O21">
            <v>6</v>
          </cell>
          <cell r="P21">
            <v>10</v>
          </cell>
          <cell r="Q21">
            <v>16</v>
          </cell>
          <cell r="R21">
            <v>23</v>
          </cell>
          <cell r="S21">
            <v>124</v>
          </cell>
        </row>
        <row r="22">
          <cell r="H22" t="str">
            <v>105323-CES. DR. SERGIO AGUILAR</v>
          </cell>
          <cell r="I22">
            <v>115</v>
          </cell>
          <cell r="J22">
            <v>106</v>
          </cell>
          <cell r="K22">
            <v>91</v>
          </cell>
          <cell r="L22">
            <v>90</v>
          </cell>
          <cell r="M22">
            <v>105</v>
          </cell>
          <cell r="N22">
            <v>86</v>
          </cell>
          <cell r="O22">
            <v>119</v>
          </cell>
          <cell r="P22">
            <v>139</v>
          </cell>
          <cell r="Q22">
            <v>94</v>
          </cell>
          <cell r="R22">
            <v>159</v>
          </cell>
          <cell r="S22">
            <v>1104</v>
          </cell>
        </row>
        <row r="23">
          <cell r="H23" t="str">
            <v>105404-P.S.R. EL TANGUE                         </v>
          </cell>
          <cell r="I23">
            <v>8</v>
          </cell>
          <cell r="J23">
            <v>2</v>
          </cell>
          <cell r="K23">
            <v>2</v>
          </cell>
          <cell r="L23">
            <v>3</v>
          </cell>
          <cell r="M23">
            <v>3</v>
          </cell>
          <cell r="N23">
            <v>3</v>
          </cell>
          <cell r="O23">
            <v>2</v>
          </cell>
          <cell r="P23">
            <v>4</v>
          </cell>
          <cell r="Q23">
            <v>0</v>
          </cell>
          <cell r="R23">
            <v>2</v>
          </cell>
          <cell r="S23">
            <v>29</v>
          </cell>
        </row>
        <row r="24">
          <cell r="H24" t="str">
            <v>105405-P.S.R. GUANAQUEROS</v>
          </cell>
          <cell r="I24">
            <v>2</v>
          </cell>
          <cell r="J24">
            <v>0</v>
          </cell>
          <cell r="K24">
            <v>3</v>
          </cell>
          <cell r="L24">
            <v>4</v>
          </cell>
          <cell r="M24">
            <v>6</v>
          </cell>
          <cell r="N24">
            <v>2</v>
          </cell>
          <cell r="O24">
            <v>0</v>
          </cell>
          <cell r="P24">
            <v>3</v>
          </cell>
          <cell r="Q24">
            <v>1</v>
          </cell>
          <cell r="R24">
            <v>5</v>
          </cell>
          <cell r="S24">
            <v>26</v>
          </cell>
        </row>
        <row r="25">
          <cell r="H25" t="str">
            <v>105406-P.S.R. PAN DE AZUCAR</v>
          </cell>
          <cell r="I25">
            <v>13</v>
          </cell>
          <cell r="J25">
            <v>3</v>
          </cell>
          <cell r="K25">
            <v>21</v>
          </cell>
          <cell r="L25">
            <v>4</v>
          </cell>
          <cell r="M25">
            <v>6</v>
          </cell>
          <cell r="N25">
            <v>4</v>
          </cell>
          <cell r="O25">
            <v>13</v>
          </cell>
          <cell r="P25">
            <v>7</v>
          </cell>
          <cell r="Q25">
            <v>10</v>
          </cell>
          <cell r="R25">
            <v>5</v>
          </cell>
          <cell r="S25">
            <v>86</v>
          </cell>
        </row>
        <row r="26">
          <cell r="H26" t="str">
            <v>105407-P.S.R. TAMBILLOS</v>
          </cell>
          <cell r="I26">
            <v>1</v>
          </cell>
          <cell r="J26">
            <v>0</v>
          </cell>
          <cell r="K26">
            <v>3</v>
          </cell>
          <cell r="L26">
            <v>1</v>
          </cell>
          <cell r="M26">
            <v>1</v>
          </cell>
          <cell r="N26">
            <v>1</v>
          </cell>
          <cell r="O26">
            <v>0</v>
          </cell>
          <cell r="P26">
            <v>7</v>
          </cell>
          <cell r="Q26">
            <v>0</v>
          </cell>
          <cell r="R26">
            <v>0</v>
          </cell>
          <cell r="S26">
            <v>14</v>
          </cell>
        </row>
        <row r="27">
          <cell r="H27" t="str">
            <v>105705-CECOF EL ALBA</v>
          </cell>
          <cell r="I27">
            <v>0</v>
          </cell>
          <cell r="J27">
            <v>4</v>
          </cell>
          <cell r="K27">
            <v>2</v>
          </cell>
          <cell r="L27">
            <v>4</v>
          </cell>
          <cell r="M27">
            <v>1</v>
          </cell>
          <cell r="N27">
            <v>0</v>
          </cell>
          <cell r="O27">
            <v>4</v>
          </cell>
          <cell r="P27">
            <v>1</v>
          </cell>
          <cell r="Q27">
            <v>2</v>
          </cell>
          <cell r="R27">
            <v>2</v>
          </cell>
          <cell r="S27">
            <v>20</v>
          </cell>
        </row>
        <row r="28">
          <cell r="I28">
            <v>326</v>
          </cell>
          <cell r="J28">
            <v>286</v>
          </cell>
          <cell r="K28">
            <v>310</v>
          </cell>
          <cell r="L28">
            <v>278</v>
          </cell>
          <cell r="M28">
            <v>293</v>
          </cell>
          <cell r="N28">
            <v>267</v>
          </cell>
          <cell r="O28">
            <v>309</v>
          </cell>
          <cell r="P28">
            <v>341</v>
          </cell>
          <cell r="Q28">
            <v>364</v>
          </cell>
          <cell r="R28">
            <v>359</v>
          </cell>
          <cell r="S28">
            <v>3133</v>
          </cell>
        </row>
        <row r="29">
          <cell r="H29" t="str">
            <v>105106-HOSPITAL ANDACOLLO</v>
          </cell>
          <cell r="I29">
            <v>12</v>
          </cell>
          <cell r="J29">
            <v>65</v>
          </cell>
          <cell r="K29">
            <v>42</v>
          </cell>
          <cell r="L29">
            <v>41</v>
          </cell>
          <cell r="M29">
            <v>16</v>
          </cell>
          <cell r="N29">
            <v>12</v>
          </cell>
          <cell r="O29">
            <v>7</v>
          </cell>
          <cell r="P29">
            <v>6</v>
          </cell>
          <cell r="Q29">
            <v>27</v>
          </cell>
          <cell r="R29">
            <v>26</v>
          </cell>
          <cell r="S29">
            <v>254</v>
          </cell>
        </row>
        <row r="30">
          <cell r="I30">
            <v>12</v>
          </cell>
          <cell r="J30">
            <v>65</v>
          </cell>
          <cell r="K30">
            <v>42</v>
          </cell>
          <cell r="L30">
            <v>41</v>
          </cell>
          <cell r="M30">
            <v>16</v>
          </cell>
          <cell r="N30">
            <v>12</v>
          </cell>
          <cell r="O30">
            <v>7</v>
          </cell>
          <cell r="P30">
            <v>6</v>
          </cell>
          <cell r="Q30">
            <v>27</v>
          </cell>
          <cell r="R30">
            <v>26</v>
          </cell>
          <cell r="S30">
            <v>254</v>
          </cell>
        </row>
        <row r="31">
          <cell r="H31" t="str">
            <v>105314-CES. LA HIGUERA</v>
          </cell>
          <cell r="L31">
            <v>1</v>
          </cell>
          <cell r="M31">
            <v>2</v>
          </cell>
          <cell r="N31">
            <v>0</v>
          </cell>
          <cell r="P31">
            <v>0</v>
          </cell>
          <cell r="Q31">
            <v>0</v>
          </cell>
          <cell r="R31">
            <v>1</v>
          </cell>
          <cell r="S31">
            <v>4</v>
          </cell>
        </row>
        <row r="32">
          <cell r="H32" t="str">
            <v>105500-P.S.R. CALETA HORNOS        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H33" t="str">
            <v>105505-P.S.R. LOS CHOROS</v>
          </cell>
          <cell r="M33">
            <v>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</row>
        <row r="34">
          <cell r="H34" t="str">
            <v>105506-P.S.R. EL TRAPICHE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1</v>
          </cell>
          <cell r="P34">
            <v>1</v>
          </cell>
          <cell r="Q34">
            <v>1</v>
          </cell>
          <cell r="S34">
            <v>3</v>
          </cell>
        </row>
        <row r="35">
          <cell r="J35">
            <v>0</v>
          </cell>
          <cell r="K35">
            <v>0</v>
          </cell>
          <cell r="L35">
            <v>1</v>
          </cell>
          <cell r="M35">
            <v>3</v>
          </cell>
          <cell r="N35">
            <v>0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8</v>
          </cell>
        </row>
        <row r="36">
          <cell r="H36" t="str">
            <v>105306-CES. PAIHUANO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</v>
          </cell>
          <cell r="P36">
            <v>14</v>
          </cell>
          <cell r="Q36">
            <v>4</v>
          </cell>
          <cell r="R36">
            <v>1</v>
          </cell>
          <cell r="S36">
            <v>21</v>
          </cell>
        </row>
        <row r="37">
          <cell r="H37" t="str">
            <v>105475-P.S.R. HORCON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1</v>
          </cell>
          <cell r="Q37">
            <v>0</v>
          </cell>
          <cell r="R37">
            <v>0</v>
          </cell>
          <cell r="S37">
            <v>2</v>
          </cell>
        </row>
        <row r="38">
          <cell r="H38" t="str">
            <v>105476-P.S.R. MONTE GRANDE</v>
          </cell>
          <cell r="I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39">
          <cell r="H39" t="str">
            <v>105477-P.S.R. PISCO ELQUI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</v>
          </cell>
          <cell r="O39">
            <v>0</v>
          </cell>
          <cell r="P39">
            <v>0</v>
          </cell>
          <cell r="Q39">
            <v>2</v>
          </cell>
          <cell r="R39">
            <v>1</v>
          </cell>
          <cell r="S39">
            <v>7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</v>
          </cell>
          <cell r="O40">
            <v>3</v>
          </cell>
          <cell r="P40">
            <v>15</v>
          </cell>
          <cell r="Q40">
            <v>6</v>
          </cell>
          <cell r="R40">
            <v>2</v>
          </cell>
          <cell r="S40">
            <v>30</v>
          </cell>
        </row>
        <row r="41">
          <cell r="H41" t="str">
            <v>105107-HOSPITAL VICUÑA</v>
          </cell>
          <cell r="I41">
            <v>26</v>
          </cell>
          <cell r="J41">
            <v>5</v>
          </cell>
          <cell r="K41">
            <v>7</v>
          </cell>
          <cell r="L41">
            <v>12</v>
          </cell>
          <cell r="M41">
            <v>14</v>
          </cell>
          <cell r="N41">
            <v>12</v>
          </cell>
          <cell r="O41">
            <v>11</v>
          </cell>
          <cell r="P41">
            <v>10</v>
          </cell>
          <cell r="Q41">
            <v>5</v>
          </cell>
          <cell r="R41">
            <v>8</v>
          </cell>
          <cell r="S41">
            <v>110</v>
          </cell>
        </row>
        <row r="42">
          <cell r="H42" t="str">
            <v>105467-P.S.R. DIAGUITAS</v>
          </cell>
          <cell r="I42">
            <v>7</v>
          </cell>
          <cell r="J42">
            <v>6</v>
          </cell>
          <cell r="K42">
            <v>0</v>
          </cell>
          <cell r="L42">
            <v>2</v>
          </cell>
          <cell r="M42">
            <v>0</v>
          </cell>
          <cell r="N42">
            <v>0</v>
          </cell>
          <cell r="O42">
            <v>1</v>
          </cell>
          <cell r="P42">
            <v>0</v>
          </cell>
          <cell r="Q42">
            <v>4</v>
          </cell>
          <cell r="R42">
            <v>0</v>
          </cell>
          <cell r="S42">
            <v>20</v>
          </cell>
        </row>
        <row r="43">
          <cell r="H43" t="str">
            <v>105468-P.S.R. EL MOLLE</v>
          </cell>
          <cell r="I43">
            <v>0</v>
          </cell>
          <cell r="J43">
            <v>0</v>
          </cell>
          <cell r="K43">
            <v>1</v>
          </cell>
          <cell r="L43">
            <v>4</v>
          </cell>
          <cell r="M43">
            <v>0</v>
          </cell>
          <cell r="N43">
            <v>0</v>
          </cell>
          <cell r="O43">
            <v>1</v>
          </cell>
          <cell r="P43">
            <v>1</v>
          </cell>
          <cell r="Q43">
            <v>0</v>
          </cell>
          <cell r="R43">
            <v>9</v>
          </cell>
          <cell r="S43">
            <v>16</v>
          </cell>
        </row>
        <row r="44">
          <cell r="H44" t="str">
            <v>105469-P.S.R. EL TAMBO</v>
          </cell>
          <cell r="I44">
            <v>0</v>
          </cell>
          <cell r="J44">
            <v>1</v>
          </cell>
          <cell r="K44">
            <v>0</v>
          </cell>
          <cell r="L44">
            <v>4</v>
          </cell>
          <cell r="M44">
            <v>1</v>
          </cell>
          <cell r="N44">
            <v>6</v>
          </cell>
          <cell r="O44">
            <v>1</v>
          </cell>
          <cell r="P44">
            <v>1</v>
          </cell>
          <cell r="Q44">
            <v>8</v>
          </cell>
          <cell r="R44">
            <v>1</v>
          </cell>
          <cell r="S44">
            <v>23</v>
          </cell>
        </row>
        <row r="45">
          <cell r="H45" t="str">
            <v>105470-P.S.R. HUANTA</v>
          </cell>
          <cell r="K45">
            <v>0</v>
          </cell>
          <cell r="P45">
            <v>1</v>
          </cell>
          <cell r="Q45">
            <v>1</v>
          </cell>
          <cell r="R45">
            <v>0</v>
          </cell>
          <cell r="S45">
            <v>2</v>
          </cell>
        </row>
        <row r="46">
          <cell r="H46" t="str">
            <v>105471-P.S.R. PERALILLO</v>
          </cell>
          <cell r="I46">
            <v>0</v>
          </cell>
          <cell r="J46">
            <v>0</v>
          </cell>
          <cell r="K46">
            <v>10</v>
          </cell>
          <cell r="L46">
            <v>12</v>
          </cell>
          <cell r="M46">
            <v>7</v>
          </cell>
          <cell r="N46">
            <v>0</v>
          </cell>
          <cell r="O46">
            <v>5</v>
          </cell>
          <cell r="P46">
            <v>0</v>
          </cell>
          <cell r="Q46">
            <v>24</v>
          </cell>
          <cell r="R46">
            <v>0</v>
          </cell>
          <cell r="S46">
            <v>58</v>
          </cell>
        </row>
        <row r="47">
          <cell r="H47" t="str">
            <v>105472-P.S.R. RIVADAVIA</v>
          </cell>
          <cell r="I47">
            <v>8</v>
          </cell>
          <cell r="J47">
            <v>7</v>
          </cell>
          <cell r="K47">
            <v>1</v>
          </cell>
          <cell r="L47">
            <v>2</v>
          </cell>
          <cell r="M47">
            <v>2</v>
          </cell>
          <cell r="N47">
            <v>6</v>
          </cell>
          <cell r="O47">
            <v>0</v>
          </cell>
          <cell r="P47">
            <v>1</v>
          </cell>
          <cell r="Q47">
            <v>8</v>
          </cell>
          <cell r="R47">
            <v>0</v>
          </cell>
          <cell r="S47">
            <v>35</v>
          </cell>
        </row>
        <row r="48">
          <cell r="H48" t="str">
            <v>105473-P.S.R. TALCUNA</v>
          </cell>
          <cell r="I48">
            <v>0</v>
          </cell>
          <cell r="J48">
            <v>0</v>
          </cell>
          <cell r="K48">
            <v>7</v>
          </cell>
          <cell r="L48">
            <v>0</v>
          </cell>
          <cell r="M48">
            <v>0</v>
          </cell>
          <cell r="N48">
            <v>0</v>
          </cell>
          <cell r="P48">
            <v>1</v>
          </cell>
          <cell r="Q48">
            <v>6</v>
          </cell>
          <cell r="R48">
            <v>0</v>
          </cell>
          <cell r="S48">
            <v>14</v>
          </cell>
        </row>
        <row r="49">
          <cell r="H49" t="str">
            <v>105474-P.S.R. CHAPILCA</v>
          </cell>
          <cell r="I49">
            <v>0</v>
          </cell>
          <cell r="K49">
            <v>2</v>
          </cell>
          <cell r="L49">
            <v>0</v>
          </cell>
          <cell r="M49">
            <v>3</v>
          </cell>
          <cell r="N49">
            <v>1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7</v>
          </cell>
        </row>
        <row r="50">
          <cell r="H50" t="str">
            <v>105502-P.S.R. CALINGASTA</v>
          </cell>
          <cell r="I50">
            <v>0</v>
          </cell>
          <cell r="J50">
            <v>0</v>
          </cell>
          <cell r="K50">
            <v>4</v>
          </cell>
          <cell r="L50">
            <v>13</v>
          </cell>
          <cell r="M50">
            <v>3</v>
          </cell>
          <cell r="N50">
            <v>8</v>
          </cell>
          <cell r="O50">
            <v>2</v>
          </cell>
          <cell r="P50">
            <v>0</v>
          </cell>
          <cell r="Q50">
            <v>0</v>
          </cell>
          <cell r="R50">
            <v>1</v>
          </cell>
          <cell r="S50">
            <v>31</v>
          </cell>
        </row>
        <row r="51">
          <cell r="H51" t="str">
            <v>105509-P.S.R. GUALLIGUAICA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1</v>
          </cell>
          <cell r="P51">
            <v>0</v>
          </cell>
          <cell r="Q51">
            <v>2</v>
          </cell>
          <cell r="R51">
            <v>3</v>
          </cell>
          <cell r="S51">
            <v>6</v>
          </cell>
        </row>
        <row r="52">
          <cell r="I52">
            <v>41</v>
          </cell>
          <cell r="J52">
            <v>19</v>
          </cell>
          <cell r="K52">
            <v>32</v>
          </cell>
          <cell r="L52">
            <v>49</v>
          </cell>
          <cell r="M52">
            <v>30</v>
          </cell>
          <cell r="N52">
            <v>33</v>
          </cell>
          <cell r="O52">
            <v>23</v>
          </cell>
          <cell r="P52">
            <v>15</v>
          </cell>
          <cell r="Q52">
            <v>58</v>
          </cell>
          <cell r="R52">
            <v>22</v>
          </cell>
          <cell r="S52">
            <v>322</v>
          </cell>
        </row>
        <row r="53">
          <cell r="H53" t="str">
            <v>105103-HOSPITAL ILLAPEL</v>
          </cell>
          <cell r="I53">
            <v>13</v>
          </cell>
          <cell r="J53">
            <v>10</v>
          </cell>
          <cell r="K53">
            <v>21</v>
          </cell>
          <cell r="L53">
            <v>27</v>
          </cell>
          <cell r="M53">
            <v>9</v>
          </cell>
          <cell r="N53">
            <v>11</v>
          </cell>
          <cell r="O53">
            <v>9</v>
          </cell>
          <cell r="P53">
            <v>41</v>
          </cell>
          <cell r="Q53">
            <v>13</v>
          </cell>
          <cell r="R53">
            <v>23</v>
          </cell>
          <cell r="S53">
            <v>177</v>
          </cell>
        </row>
        <row r="54">
          <cell r="H54" t="str">
            <v>105326-CESFAM SAN RAFAEL</v>
          </cell>
          <cell r="I54">
            <v>31</v>
          </cell>
          <cell r="J54">
            <v>5</v>
          </cell>
          <cell r="K54">
            <v>2</v>
          </cell>
          <cell r="L54">
            <v>0</v>
          </cell>
          <cell r="M54">
            <v>18</v>
          </cell>
          <cell r="N54">
            <v>40</v>
          </cell>
          <cell r="O54">
            <v>18</v>
          </cell>
          <cell r="P54">
            <v>8</v>
          </cell>
          <cell r="Q54">
            <v>12</v>
          </cell>
          <cell r="R54">
            <v>21</v>
          </cell>
          <cell r="S54">
            <v>155</v>
          </cell>
        </row>
        <row r="55">
          <cell r="H55" t="str">
            <v>105443-P.S.R. CARCAMO                   </v>
          </cell>
          <cell r="K55">
            <v>1</v>
          </cell>
          <cell r="L55">
            <v>6</v>
          </cell>
          <cell r="M55">
            <v>2</v>
          </cell>
          <cell r="N55">
            <v>6</v>
          </cell>
          <cell r="O55">
            <v>0</v>
          </cell>
          <cell r="P55">
            <v>7</v>
          </cell>
          <cell r="S55">
            <v>22</v>
          </cell>
        </row>
        <row r="56">
          <cell r="H56" t="str">
            <v>105444-P.S.R. HUINTIL</v>
          </cell>
          <cell r="I56">
            <v>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5</v>
          </cell>
          <cell r="Q56">
            <v>3</v>
          </cell>
          <cell r="R56">
            <v>2</v>
          </cell>
          <cell r="S56">
            <v>11</v>
          </cell>
        </row>
        <row r="57">
          <cell r="H57" t="str">
            <v>105445-P.S.R. LIMAHUIDA</v>
          </cell>
          <cell r="I57">
            <v>0</v>
          </cell>
          <cell r="J57">
            <v>0</v>
          </cell>
          <cell r="K57">
            <v>2</v>
          </cell>
          <cell r="M57">
            <v>1</v>
          </cell>
          <cell r="N57">
            <v>2</v>
          </cell>
          <cell r="O57">
            <v>2</v>
          </cell>
          <cell r="P57">
            <v>2</v>
          </cell>
          <cell r="Q57">
            <v>1</v>
          </cell>
          <cell r="R57">
            <v>0</v>
          </cell>
          <cell r="S57">
            <v>10</v>
          </cell>
        </row>
        <row r="58">
          <cell r="H58" t="str">
            <v>105446-P.S.R. MATANCILLA</v>
          </cell>
          <cell r="K58">
            <v>0</v>
          </cell>
          <cell r="N58">
            <v>0</v>
          </cell>
          <cell r="O58">
            <v>0</v>
          </cell>
          <cell r="Q58">
            <v>0</v>
          </cell>
          <cell r="S58">
            <v>0</v>
          </cell>
        </row>
        <row r="59">
          <cell r="H59" t="str">
            <v>105447-P.S.R. PERALILLO</v>
          </cell>
          <cell r="I59">
            <v>0</v>
          </cell>
          <cell r="K59">
            <v>0</v>
          </cell>
          <cell r="L59">
            <v>2</v>
          </cell>
          <cell r="M59">
            <v>0</v>
          </cell>
          <cell r="N59">
            <v>4</v>
          </cell>
          <cell r="O59">
            <v>1</v>
          </cell>
          <cell r="Q59">
            <v>0</v>
          </cell>
          <cell r="R59">
            <v>5</v>
          </cell>
          <cell r="S59">
            <v>12</v>
          </cell>
        </row>
        <row r="60">
          <cell r="H60" t="str">
            <v>105448-P.S.R. SANTA VIRGINIA</v>
          </cell>
          <cell r="J60">
            <v>0</v>
          </cell>
          <cell r="K60">
            <v>3</v>
          </cell>
          <cell r="L60">
            <v>4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S60">
            <v>10</v>
          </cell>
        </row>
        <row r="61">
          <cell r="H61" t="str">
            <v>105449-P.S.R. TUNGA NORTE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H62" t="str">
            <v>105485-P.S.R. PLAN DE HORNOS</v>
          </cell>
          <cell r="I62">
            <v>0</v>
          </cell>
          <cell r="J62">
            <v>3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0</v>
          </cell>
          <cell r="R62">
            <v>0</v>
          </cell>
          <cell r="S62">
            <v>5</v>
          </cell>
        </row>
        <row r="63">
          <cell r="H63" t="str">
            <v>105486-P.S.R. TUNGA SUR</v>
          </cell>
          <cell r="I63">
            <v>1</v>
          </cell>
          <cell r="J63">
            <v>0</v>
          </cell>
          <cell r="K63">
            <v>1</v>
          </cell>
          <cell r="M63">
            <v>1</v>
          </cell>
          <cell r="N63">
            <v>5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9</v>
          </cell>
        </row>
        <row r="64">
          <cell r="H64" t="str">
            <v>105487-P.S.R. CAÑAS UNO</v>
          </cell>
          <cell r="I64">
            <v>3</v>
          </cell>
          <cell r="J64">
            <v>9</v>
          </cell>
          <cell r="K64">
            <v>2</v>
          </cell>
          <cell r="L64">
            <v>6</v>
          </cell>
          <cell r="M64">
            <v>6</v>
          </cell>
          <cell r="N64">
            <v>0</v>
          </cell>
          <cell r="O64">
            <v>0</v>
          </cell>
          <cell r="P64">
            <v>9</v>
          </cell>
          <cell r="Q64">
            <v>0</v>
          </cell>
          <cell r="R64">
            <v>0</v>
          </cell>
          <cell r="S64">
            <v>35</v>
          </cell>
        </row>
        <row r="65">
          <cell r="H65" t="str">
            <v>105496-P.S.R. PINTACURA SUR</v>
          </cell>
          <cell r="I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</row>
        <row r="66">
          <cell r="H66" t="str">
            <v>105504-P.S.R. SOCAVON</v>
          </cell>
          <cell r="I66">
            <v>1</v>
          </cell>
          <cell r="J66">
            <v>0</v>
          </cell>
          <cell r="L66">
            <v>0</v>
          </cell>
          <cell r="M66">
            <v>0</v>
          </cell>
          <cell r="N66">
            <v>3</v>
          </cell>
          <cell r="O66">
            <v>0</v>
          </cell>
          <cell r="P66">
            <v>0</v>
          </cell>
          <cell r="Q66">
            <v>1</v>
          </cell>
          <cell r="S66">
            <v>5</v>
          </cell>
        </row>
        <row r="67">
          <cell r="I67">
            <v>50</v>
          </cell>
          <cell r="J67">
            <v>27</v>
          </cell>
          <cell r="K67">
            <v>32</v>
          </cell>
          <cell r="L67">
            <v>45</v>
          </cell>
          <cell r="M67">
            <v>40</v>
          </cell>
          <cell r="N67">
            <v>71</v>
          </cell>
          <cell r="O67">
            <v>32</v>
          </cell>
          <cell r="P67">
            <v>73</v>
          </cell>
          <cell r="Q67">
            <v>30</v>
          </cell>
          <cell r="R67">
            <v>51</v>
          </cell>
          <cell r="S67">
            <v>451</v>
          </cell>
        </row>
        <row r="68">
          <cell r="H68" t="str">
            <v>105309-CES. RURAL CANELA</v>
          </cell>
          <cell r="I68">
            <v>19</v>
          </cell>
          <cell r="J68">
            <v>2</v>
          </cell>
          <cell r="K68">
            <v>9</v>
          </cell>
          <cell r="L68">
            <v>2</v>
          </cell>
          <cell r="M68">
            <v>3</v>
          </cell>
          <cell r="N68">
            <v>2</v>
          </cell>
          <cell r="O68">
            <v>0</v>
          </cell>
          <cell r="P68">
            <v>6</v>
          </cell>
          <cell r="Q68">
            <v>1</v>
          </cell>
          <cell r="R68">
            <v>32</v>
          </cell>
          <cell r="S68">
            <v>76</v>
          </cell>
        </row>
        <row r="69">
          <cell r="H69" t="str">
            <v>105450-P.S.R. MINCHA NORTE            </v>
          </cell>
          <cell r="I69">
            <v>3</v>
          </cell>
          <cell r="J69">
            <v>0</v>
          </cell>
          <cell r="K69">
            <v>2</v>
          </cell>
          <cell r="L69">
            <v>5</v>
          </cell>
          <cell r="M69">
            <v>2</v>
          </cell>
          <cell r="N69">
            <v>3</v>
          </cell>
          <cell r="O69">
            <v>1</v>
          </cell>
          <cell r="P69">
            <v>4</v>
          </cell>
          <cell r="Q69">
            <v>1</v>
          </cell>
          <cell r="R69">
            <v>0</v>
          </cell>
          <cell r="S69">
            <v>21</v>
          </cell>
        </row>
        <row r="70">
          <cell r="H70" t="str">
            <v>105451-P.S.R. AGUA FRIA</v>
          </cell>
          <cell r="I70">
            <v>3</v>
          </cell>
          <cell r="J70">
            <v>2</v>
          </cell>
          <cell r="L70">
            <v>2</v>
          </cell>
          <cell r="M70">
            <v>2</v>
          </cell>
          <cell r="O70">
            <v>4</v>
          </cell>
          <cell r="P70">
            <v>0</v>
          </cell>
          <cell r="Q70">
            <v>2</v>
          </cell>
          <cell r="R70">
            <v>0</v>
          </cell>
          <cell r="S70">
            <v>15</v>
          </cell>
        </row>
        <row r="71">
          <cell r="H71" t="str">
            <v>105482-P.S.R. CANELA ALTA</v>
          </cell>
          <cell r="I71">
            <v>2</v>
          </cell>
          <cell r="J71">
            <v>0</v>
          </cell>
          <cell r="K71">
            <v>5</v>
          </cell>
          <cell r="L71">
            <v>4</v>
          </cell>
          <cell r="M71">
            <v>3</v>
          </cell>
          <cell r="N71">
            <v>0</v>
          </cell>
          <cell r="O71">
            <v>6</v>
          </cell>
          <cell r="P71">
            <v>2</v>
          </cell>
          <cell r="Q71">
            <v>3</v>
          </cell>
          <cell r="R71">
            <v>0</v>
          </cell>
          <cell r="S71">
            <v>25</v>
          </cell>
        </row>
        <row r="72">
          <cell r="H72" t="str">
            <v>105483-P.S.R. LOS RULOS</v>
          </cell>
          <cell r="I72">
            <v>8</v>
          </cell>
          <cell r="J72">
            <v>2</v>
          </cell>
          <cell r="K72">
            <v>2</v>
          </cell>
          <cell r="L72">
            <v>3</v>
          </cell>
          <cell r="M72">
            <v>0</v>
          </cell>
          <cell r="N72">
            <v>0</v>
          </cell>
          <cell r="P72">
            <v>0</v>
          </cell>
          <cell r="Q72">
            <v>0</v>
          </cell>
          <cell r="R72">
            <v>0</v>
          </cell>
          <cell r="S72">
            <v>15</v>
          </cell>
        </row>
        <row r="73">
          <cell r="H73" t="str">
            <v>105484-P.S.R. HUENTELAUQUEN</v>
          </cell>
          <cell r="I73">
            <v>4</v>
          </cell>
          <cell r="J73">
            <v>0</v>
          </cell>
          <cell r="K73">
            <v>14</v>
          </cell>
          <cell r="L73">
            <v>3</v>
          </cell>
          <cell r="M73">
            <v>0</v>
          </cell>
          <cell r="N73">
            <v>0</v>
          </cell>
          <cell r="O73">
            <v>0</v>
          </cell>
          <cell r="P73">
            <v>2</v>
          </cell>
          <cell r="Q73">
            <v>0</v>
          </cell>
          <cell r="R73">
            <v>0</v>
          </cell>
          <cell r="S73">
            <v>23</v>
          </cell>
        </row>
        <row r="74">
          <cell r="H74" t="str">
            <v>105488-P.S.R. ESPIRITU SANTO</v>
          </cell>
          <cell r="I74">
            <v>0</v>
          </cell>
          <cell r="J74">
            <v>1</v>
          </cell>
          <cell r="L74">
            <v>0</v>
          </cell>
          <cell r="P74">
            <v>0</v>
          </cell>
          <cell r="R74">
            <v>0</v>
          </cell>
          <cell r="S74">
            <v>1</v>
          </cell>
        </row>
        <row r="75">
          <cell r="H75" t="str">
            <v>105493-P.S.R. MINCHA SUR</v>
          </cell>
          <cell r="I75">
            <v>3</v>
          </cell>
          <cell r="J75">
            <v>0</v>
          </cell>
          <cell r="K75">
            <v>1</v>
          </cell>
          <cell r="L75">
            <v>2</v>
          </cell>
          <cell r="M75">
            <v>0</v>
          </cell>
          <cell r="N75">
            <v>1</v>
          </cell>
          <cell r="P75">
            <v>2</v>
          </cell>
          <cell r="Q75">
            <v>0</v>
          </cell>
          <cell r="R75">
            <v>0</v>
          </cell>
          <cell r="S75">
            <v>9</v>
          </cell>
        </row>
        <row r="76">
          <cell r="H76" t="str">
            <v>105497-P.S.R. JABONERIA</v>
          </cell>
          <cell r="I76">
            <v>6</v>
          </cell>
          <cell r="J76">
            <v>2</v>
          </cell>
          <cell r="K76">
            <v>1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9</v>
          </cell>
        </row>
        <row r="77">
          <cell r="H77" t="str">
            <v>105498-P.S.R. QUEBRADA DE LINARES</v>
          </cell>
          <cell r="I77">
            <v>3</v>
          </cell>
          <cell r="J77">
            <v>2</v>
          </cell>
          <cell r="K77">
            <v>1</v>
          </cell>
          <cell r="L77">
            <v>1</v>
          </cell>
          <cell r="M77">
            <v>0</v>
          </cell>
          <cell r="N77">
            <v>0</v>
          </cell>
          <cell r="P77">
            <v>0</v>
          </cell>
          <cell r="Q77">
            <v>0</v>
          </cell>
          <cell r="S77">
            <v>7</v>
          </cell>
        </row>
        <row r="78">
          <cell r="I78">
            <v>51</v>
          </cell>
          <cell r="J78">
            <v>11</v>
          </cell>
          <cell r="K78">
            <v>35</v>
          </cell>
          <cell r="L78">
            <v>22</v>
          </cell>
          <cell r="M78">
            <v>10</v>
          </cell>
          <cell r="N78">
            <v>6</v>
          </cell>
          <cell r="O78">
            <v>11</v>
          </cell>
          <cell r="P78">
            <v>16</v>
          </cell>
          <cell r="Q78">
            <v>7</v>
          </cell>
          <cell r="R78">
            <v>32</v>
          </cell>
          <cell r="S78">
            <v>201</v>
          </cell>
        </row>
        <row r="79">
          <cell r="H79" t="str">
            <v>105108-HOSPITAL LOS VILOS</v>
          </cell>
          <cell r="I79">
            <v>8</v>
          </cell>
          <cell r="J79">
            <v>17</v>
          </cell>
          <cell r="K79">
            <v>13</v>
          </cell>
          <cell r="L79">
            <v>13</v>
          </cell>
          <cell r="M79">
            <v>11</v>
          </cell>
          <cell r="N79">
            <v>3</v>
          </cell>
          <cell r="O79">
            <v>1</v>
          </cell>
          <cell r="P79">
            <v>7</v>
          </cell>
          <cell r="Q79">
            <v>34</v>
          </cell>
          <cell r="R79">
            <v>8</v>
          </cell>
          <cell r="S79">
            <v>115</v>
          </cell>
        </row>
        <row r="80">
          <cell r="H80" t="str">
            <v>105478-P.S.R. CAIMANES                   </v>
          </cell>
          <cell r="I80">
            <v>0</v>
          </cell>
          <cell r="J80">
            <v>0</v>
          </cell>
          <cell r="K80">
            <v>21</v>
          </cell>
          <cell r="L80">
            <v>4</v>
          </cell>
          <cell r="M80">
            <v>1</v>
          </cell>
          <cell r="N80">
            <v>7</v>
          </cell>
          <cell r="O80">
            <v>3</v>
          </cell>
          <cell r="P80">
            <v>3</v>
          </cell>
          <cell r="Q80">
            <v>6</v>
          </cell>
          <cell r="R80">
            <v>4</v>
          </cell>
          <cell r="S80">
            <v>49</v>
          </cell>
        </row>
        <row r="81">
          <cell r="H81" t="str">
            <v>105479-P.S.R. GUANGUALI</v>
          </cell>
          <cell r="I81">
            <v>0</v>
          </cell>
          <cell r="J81">
            <v>0</v>
          </cell>
          <cell r="K81">
            <v>0</v>
          </cell>
          <cell r="L81">
            <v>3</v>
          </cell>
          <cell r="M81">
            <v>5</v>
          </cell>
          <cell r="N81">
            <v>3</v>
          </cell>
          <cell r="O81">
            <v>2</v>
          </cell>
          <cell r="P81">
            <v>0</v>
          </cell>
          <cell r="Q81">
            <v>1</v>
          </cell>
          <cell r="R81">
            <v>1</v>
          </cell>
          <cell r="S81">
            <v>15</v>
          </cell>
        </row>
        <row r="82">
          <cell r="H82" t="str">
            <v>105480-P.S.R. QUILIMARI</v>
          </cell>
          <cell r="I82">
            <v>0</v>
          </cell>
          <cell r="J82">
            <v>0</v>
          </cell>
          <cell r="K82">
            <v>8</v>
          </cell>
          <cell r="L82">
            <v>4</v>
          </cell>
          <cell r="M82">
            <v>4</v>
          </cell>
          <cell r="N82">
            <v>1</v>
          </cell>
          <cell r="O82">
            <v>0</v>
          </cell>
          <cell r="P82">
            <v>1</v>
          </cell>
          <cell r="Q82">
            <v>0</v>
          </cell>
          <cell r="R82">
            <v>0</v>
          </cell>
          <cell r="S82">
            <v>18</v>
          </cell>
        </row>
        <row r="83">
          <cell r="H83" t="str">
            <v>105481-P.S.R. TILAMA</v>
          </cell>
          <cell r="J83">
            <v>0</v>
          </cell>
          <cell r="K83">
            <v>4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0</v>
          </cell>
          <cell r="S83">
            <v>5</v>
          </cell>
        </row>
        <row r="84">
          <cell r="H84" t="str">
            <v>105511-P.S.R. LOS CONDORES</v>
          </cell>
          <cell r="I84">
            <v>1</v>
          </cell>
          <cell r="J84">
            <v>0</v>
          </cell>
          <cell r="K84">
            <v>2</v>
          </cell>
          <cell r="L84">
            <v>0</v>
          </cell>
          <cell r="M84">
            <v>1</v>
          </cell>
          <cell r="N84">
            <v>3</v>
          </cell>
          <cell r="O84">
            <v>0</v>
          </cell>
          <cell r="Q84">
            <v>2</v>
          </cell>
          <cell r="R84">
            <v>2</v>
          </cell>
          <cell r="S84">
            <v>11</v>
          </cell>
        </row>
        <row r="85">
          <cell r="I85">
            <v>9</v>
          </cell>
          <cell r="J85">
            <v>17</v>
          </cell>
          <cell r="K85">
            <v>48</v>
          </cell>
          <cell r="L85">
            <v>24</v>
          </cell>
          <cell r="M85">
            <v>22</v>
          </cell>
          <cell r="N85">
            <v>17</v>
          </cell>
          <cell r="O85">
            <v>6</v>
          </cell>
          <cell r="P85">
            <v>11</v>
          </cell>
          <cell r="Q85">
            <v>44</v>
          </cell>
          <cell r="R85">
            <v>15</v>
          </cell>
          <cell r="S85">
            <v>213</v>
          </cell>
        </row>
        <row r="86">
          <cell r="H86" t="str">
            <v>105104-HOSPITAL SALAMANCA</v>
          </cell>
          <cell r="I86">
            <v>10</v>
          </cell>
          <cell r="J86">
            <v>10</v>
          </cell>
          <cell r="K86">
            <v>8</v>
          </cell>
          <cell r="L86">
            <v>20</v>
          </cell>
          <cell r="M86">
            <v>23</v>
          </cell>
          <cell r="N86">
            <v>26</v>
          </cell>
          <cell r="O86">
            <v>18</v>
          </cell>
          <cell r="P86">
            <v>40</v>
          </cell>
          <cell r="Q86">
            <v>9</v>
          </cell>
          <cell r="R86">
            <v>18</v>
          </cell>
          <cell r="S86">
            <v>182</v>
          </cell>
        </row>
        <row r="87">
          <cell r="H87" t="str">
            <v>105452-P.S.R. CUNCUMEN                 </v>
          </cell>
          <cell r="I87">
            <v>10</v>
          </cell>
          <cell r="J87">
            <v>13</v>
          </cell>
          <cell r="K87">
            <v>19</v>
          </cell>
          <cell r="L87">
            <v>21</v>
          </cell>
          <cell r="M87">
            <v>14</v>
          </cell>
          <cell r="N87">
            <v>15</v>
          </cell>
          <cell r="O87">
            <v>17</v>
          </cell>
          <cell r="P87">
            <v>19</v>
          </cell>
          <cell r="Q87">
            <v>17</v>
          </cell>
          <cell r="R87">
            <v>20</v>
          </cell>
          <cell r="S87">
            <v>165</v>
          </cell>
        </row>
        <row r="88">
          <cell r="H88" t="str">
            <v>105453-P.S.R. TRANQUILLA</v>
          </cell>
          <cell r="I88">
            <v>3</v>
          </cell>
          <cell r="J88">
            <v>4</v>
          </cell>
          <cell r="K88">
            <v>6</v>
          </cell>
          <cell r="L88">
            <v>2</v>
          </cell>
          <cell r="M88">
            <v>6</v>
          </cell>
          <cell r="N88">
            <v>10</v>
          </cell>
          <cell r="O88">
            <v>5</v>
          </cell>
          <cell r="P88">
            <v>9</v>
          </cell>
          <cell r="Q88">
            <v>6</v>
          </cell>
          <cell r="R88">
            <v>6</v>
          </cell>
          <cell r="S88">
            <v>57</v>
          </cell>
        </row>
        <row r="89">
          <cell r="H89" t="str">
            <v>105454-P.S.R. CUNLAGUA</v>
          </cell>
          <cell r="I89">
            <v>0</v>
          </cell>
          <cell r="J89">
            <v>3</v>
          </cell>
          <cell r="K89">
            <v>0</v>
          </cell>
          <cell r="L89">
            <v>0</v>
          </cell>
          <cell r="M89">
            <v>2</v>
          </cell>
          <cell r="N89">
            <v>0</v>
          </cell>
          <cell r="O89">
            <v>1</v>
          </cell>
          <cell r="P89">
            <v>0</v>
          </cell>
          <cell r="Q89">
            <v>1</v>
          </cell>
          <cell r="R89">
            <v>0</v>
          </cell>
          <cell r="S89">
            <v>7</v>
          </cell>
        </row>
        <row r="90">
          <cell r="H90" t="str">
            <v>105455-P.S.R. CHILLEPIN</v>
          </cell>
          <cell r="I90">
            <v>5</v>
          </cell>
          <cell r="J90">
            <v>1</v>
          </cell>
          <cell r="K90">
            <v>0</v>
          </cell>
          <cell r="L90">
            <v>2</v>
          </cell>
          <cell r="M90">
            <v>0</v>
          </cell>
          <cell r="N90">
            <v>3</v>
          </cell>
          <cell r="O90">
            <v>2</v>
          </cell>
          <cell r="P90">
            <v>2</v>
          </cell>
          <cell r="Q90">
            <v>3</v>
          </cell>
          <cell r="R90">
            <v>2</v>
          </cell>
          <cell r="S90">
            <v>20</v>
          </cell>
        </row>
        <row r="91">
          <cell r="H91" t="str">
            <v>105456-P.S.R. LLIMPO</v>
          </cell>
          <cell r="I91">
            <v>2</v>
          </cell>
          <cell r="J91">
            <v>2</v>
          </cell>
          <cell r="K91">
            <v>4</v>
          </cell>
          <cell r="L91">
            <v>4</v>
          </cell>
          <cell r="M91">
            <v>5</v>
          </cell>
          <cell r="N91">
            <v>1</v>
          </cell>
          <cell r="O91">
            <v>5</v>
          </cell>
          <cell r="P91">
            <v>3</v>
          </cell>
          <cell r="Q91">
            <v>4</v>
          </cell>
          <cell r="R91">
            <v>6</v>
          </cell>
          <cell r="S91">
            <v>36</v>
          </cell>
        </row>
        <row r="92">
          <cell r="H92" t="str">
            <v>105457-P.S.R. SAN AGUSTIN</v>
          </cell>
          <cell r="I92">
            <v>0</v>
          </cell>
          <cell r="J92">
            <v>3</v>
          </cell>
          <cell r="K92">
            <v>3</v>
          </cell>
          <cell r="L92">
            <v>4</v>
          </cell>
          <cell r="M92">
            <v>2</v>
          </cell>
          <cell r="N92">
            <v>0</v>
          </cell>
          <cell r="O92">
            <v>2</v>
          </cell>
          <cell r="P92">
            <v>1</v>
          </cell>
          <cell r="Q92">
            <v>0</v>
          </cell>
          <cell r="R92">
            <v>0</v>
          </cell>
          <cell r="S92">
            <v>15</v>
          </cell>
        </row>
        <row r="93">
          <cell r="H93" t="str">
            <v>105458-P.S.R. TAHUINCO</v>
          </cell>
          <cell r="I93">
            <v>0</v>
          </cell>
          <cell r="J93">
            <v>0</v>
          </cell>
          <cell r="K93">
            <v>2</v>
          </cell>
          <cell r="L93">
            <v>4</v>
          </cell>
          <cell r="M93">
            <v>3</v>
          </cell>
          <cell r="N93">
            <v>0</v>
          </cell>
          <cell r="O93">
            <v>2</v>
          </cell>
          <cell r="P93">
            <v>4</v>
          </cell>
          <cell r="Q93">
            <v>0</v>
          </cell>
          <cell r="S93">
            <v>15</v>
          </cell>
        </row>
        <row r="94">
          <cell r="H94" t="str">
            <v>105491-P.S.R. QUELEN BAJO</v>
          </cell>
          <cell r="I94">
            <v>1</v>
          </cell>
          <cell r="J94">
            <v>3</v>
          </cell>
          <cell r="K94">
            <v>1</v>
          </cell>
          <cell r="L94">
            <v>2</v>
          </cell>
          <cell r="M94">
            <v>4</v>
          </cell>
          <cell r="N94">
            <v>5</v>
          </cell>
          <cell r="O94">
            <v>3</v>
          </cell>
          <cell r="P94">
            <v>4</v>
          </cell>
          <cell r="Q94">
            <v>3</v>
          </cell>
          <cell r="R94">
            <v>3</v>
          </cell>
          <cell r="S94">
            <v>29</v>
          </cell>
        </row>
        <row r="95">
          <cell r="H95" t="str">
            <v>105492-P.S.R. CAMISA</v>
          </cell>
          <cell r="I95">
            <v>1</v>
          </cell>
          <cell r="J95">
            <v>0</v>
          </cell>
          <cell r="K95">
            <v>1</v>
          </cell>
          <cell r="L95">
            <v>4</v>
          </cell>
          <cell r="M95">
            <v>0</v>
          </cell>
          <cell r="N95">
            <v>0</v>
          </cell>
          <cell r="O95">
            <v>0</v>
          </cell>
          <cell r="P95">
            <v>1</v>
          </cell>
          <cell r="Q95">
            <v>0</v>
          </cell>
          <cell r="R95">
            <v>2</v>
          </cell>
          <cell r="S95">
            <v>9</v>
          </cell>
        </row>
        <row r="96">
          <cell r="H96" t="str">
            <v>105501-P.S.R. ARBOLEDA GRANDE</v>
          </cell>
          <cell r="I96">
            <v>0</v>
          </cell>
          <cell r="J96">
            <v>5</v>
          </cell>
          <cell r="K96">
            <v>6</v>
          </cell>
          <cell r="L96">
            <v>5</v>
          </cell>
          <cell r="M96">
            <v>1</v>
          </cell>
          <cell r="N96">
            <v>3</v>
          </cell>
          <cell r="O96">
            <v>2</v>
          </cell>
          <cell r="P96">
            <v>2</v>
          </cell>
          <cell r="Q96">
            <v>1</v>
          </cell>
          <cell r="R96">
            <v>1</v>
          </cell>
          <cell r="S96">
            <v>26</v>
          </cell>
        </row>
        <row r="97">
          <cell r="I97">
            <v>32</v>
          </cell>
          <cell r="J97">
            <v>44</v>
          </cell>
          <cell r="K97">
            <v>50</v>
          </cell>
          <cell r="L97">
            <v>68</v>
          </cell>
          <cell r="M97">
            <v>60</v>
          </cell>
          <cell r="N97">
            <v>63</v>
          </cell>
          <cell r="O97">
            <v>57</v>
          </cell>
          <cell r="P97">
            <v>85</v>
          </cell>
          <cell r="Q97">
            <v>44</v>
          </cell>
          <cell r="R97">
            <v>58</v>
          </cell>
          <cell r="S97">
            <v>561</v>
          </cell>
        </row>
        <row r="98">
          <cell r="H98" t="str">
            <v>105315-CES. RURAL C. DE TAMAYA</v>
          </cell>
          <cell r="I98">
            <v>13</v>
          </cell>
          <cell r="J98">
            <v>1</v>
          </cell>
          <cell r="K98">
            <v>24</v>
          </cell>
          <cell r="L98">
            <v>7</v>
          </cell>
          <cell r="M98">
            <v>7</v>
          </cell>
          <cell r="N98">
            <v>8</v>
          </cell>
          <cell r="O98">
            <v>9</v>
          </cell>
          <cell r="P98">
            <v>3</v>
          </cell>
          <cell r="Q98">
            <v>5</v>
          </cell>
          <cell r="R98">
            <v>5</v>
          </cell>
          <cell r="S98">
            <v>82</v>
          </cell>
        </row>
        <row r="99">
          <cell r="H99" t="str">
            <v>105317-CES. JORGE JORDAN D.</v>
          </cell>
          <cell r="I99">
            <v>114</v>
          </cell>
          <cell r="J99">
            <v>41</v>
          </cell>
          <cell r="K99">
            <v>81</v>
          </cell>
          <cell r="L99">
            <v>82</v>
          </cell>
          <cell r="M99">
            <v>85</v>
          </cell>
          <cell r="N99">
            <v>69</v>
          </cell>
          <cell r="O99">
            <v>59</v>
          </cell>
          <cell r="P99">
            <v>47</v>
          </cell>
          <cell r="Q99">
            <v>45</v>
          </cell>
          <cell r="R99">
            <v>4</v>
          </cell>
          <cell r="S99">
            <v>627</v>
          </cell>
        </row>
        <row r="100">
          <cell r="H100" t="str">
            <v>105322-CES. MARCOS MACUADA</v>
          </cell>
          <cell r="I100">
            <v>30</v>
          </cell>
          <cell r="J100">
            <v>33</v>
          </cell>
          <cell r="K100">
            <v>65</v>
          </cell>
          <cell r="L100">
            <v>55</v>
          </cell>
          <cell r="M100">
            <v>34</v>
          </cell>
          <cell r="N100">
            <v>93</v>
          </cell>
          <cell r="O100">
            <v>58</v>
          </cell>
          <cell r="P100">
            <v>117</v>
          </cell>
          <cell r="Q100">
            <v>54</v>
          </cell>
          <cell r="R100">
            <v>54</v>
          </cell>
          <cell r="S100">
            <v>593</v>
          </cell>
        </row>
        <row r="101">
          <cell r="H101" t="str">
            <v>105324-CES. SOTAQUI</v>
          </cell>
          <cell r="I101">
            <v>5</v>
          </cell>
          <cell r="J101">
            <v>5</v>
          </cell>
          <cell r="K101">
            <v>6</v>
          </cell>
          <cell r="L101">
            <v>17</v>
          </cell>
          <cell r="M101">
            <v>5</v>
          </cell>
          <cell r="N101">
            <v>8</v>
          </cell>
          <cell r="O101">
            <v>2</v>
          </cell>
          <cell r="P101">
            <v>8</v>
          </cell>
          <cell r="Q101">
            <v>6</v>
          </cell>
          <cell r="R101">
            <v>6</v>
          </cell>
          <cell r="S101">
            <v>68</v>
          </cell>
        </row>
        <row r="102">
          <cell r="H102" t="str">
            <v>105415-P.S.R. BARRAZA</v>
          </cell>
          <cell r="I102">
            <v>0</v>
          </cell>
          <cell r="J102">
            <v>0</v>
          </cell>
          <cell r="K102">
            <v>1</v>
          </cell>
          <cell r="L102">
            <v>2</v>
          </cell>
          <cell r="M102">
            <v>2</v>
          </cell>
          <cell r="N102">
            <v>0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7</v>
          </cell>
        </row>
        <row r="103">
          <cell r="H103" t="str">
            <v>105416-P.S.R. CAMARICO                  </v>
          </cell>
          <cell r="J103">
            <v>0</v>
          </cell>
          <cell r="K103">
            <v>5</v>
          </cell>
          <cell r="L103">
            <v>4</v>
          </cell>
          <cell r="M103">
            <v>5</v>
          </cell>
          <cell r="N103">
            <v>2</v>
          </cell>
          <cell r="O103">
            <v>2</v>
          </cell>
          <cell r="P103">
            <v>0</v>
          </cell>
          <cell r="Q103">
            <v>1</v>
          </cell>
          <cell r="R103">
            <v>1</v>
          </cell>
          <cell r="S103">
            <v>20</v>
          </cell>
        </row>
        <row r="104">
          <cell r="H104" t="str">
            <v>105417-P.S.R. ALCONES BAJOS</v>
          </cell>
          <cell r="J104">
            <v>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3</v>
          </cell>
        </row>
        <row r="105">
          <cell r="H105" t="str">
            <v>105419-P.S.R. LAS SOSSAS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H106" t="str">
            <v>105420-P.S.R. LIMARI</v>
          </cell>
          <cell r="J106">
            <v>0</v>
          </cell>
          <cell r="K106">
            <v>4</v>
          </cell>
          <cell r="L106">
            <v>0</v>
          </cell>
          <cell r="M106">
            <v>4</v>
          </cell>
          <cell r="N106">
            <v>1</v>
          </cell>
          <cell r="O106">
            <v>1</v>
          </cell>
          <cell r="P106">
            <v>1</v>
          </cell>
          <cell r="Q106">
            <v>6</v>
          </cell>
          <cell r="R106">
            <v>1</v>
          </cell>
          <cell r="S106">
            <v>18</v>
          </cell>
        </row>
        <row r="107">
          <cell r="H107" t="str">
            <v>105422-P.S.R. HORNILLOS</v>
          </cell>
          <cell r="K107">
            <v>0</v>
          </cell>
          <cell r="L107">
            <v>0</v>
          </cell>
          <cell r="M107">
            <v>0</v>
          </cell>
          <cell r="N107">
            <v>1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</row>
        <row r="108">
          <cell r="H108" t="str">
            <v>105437-P.S.R. CHALINGA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1</v>
          </cell>
          <cell r="Q108">
            <v>0</v>
          </cell>
          <cell r="R108">
            <v>0</v>
          </cell>
          <cell r="S108">
            <v>1</v>
          </cell>
        </row>
        <row r="109">
          <cell r="H109" t="str">
            <v>105439-P.S.R. CERRO BLANCO</v>
          </cell>
          <cell r="I109">
            <v>0</v>
          </cell>
          <cell r="J109">
            <v>1</v>
          </cell>
          <cell r="K109">
            <v>0</v>
          </cell>
          <cell r="L109">
            <v>4</v>
          </cell>
          <cell r="M109">
            <v>0</v>
          </cell>
          <cell r="N109">
            <v>8</v>
          </cell>
          <cell r="O109">
            <v>4</v>
          </cell>
          <cell r="P109">
            <v>0</v>
          </cell>
          <cell r="Q109">
            <v>0</v>
          </cell>
          <cell r="R109">
            <v>0</v>
          </cell>
          <cell r="S109">
            <v>17</v>
          </cell>
        </row>
        <row r="110">
          <cell r="H110" t="str">
            <v>105507-P.S.R. HUAMALATA</v>
          </cell>
          <cell r="I110">
            <v>1</v>
          </cell>
          <cell r="J110">
            <v>2</v>
          </cell>
          <cell r="K110">
            <v>4</v>
          </cell>
          <cell r="L110">
            <v>5</v>
          </cell>
          <cell r="M110">
            <v>5</v>
          </cell>
          <cell r="N110">
            <v>1</v>
          </cell>
          <cell r="O110">
            <v>4</v>
          </cell>
          <cell r="P110">
            <v>3</v>
          </cell>
          <cell r="Q110">
            <v>1</v>
          </cell>
          <cell r="R110">
            <v>0</v>
          </cell>
          <cell r="S110">
            <v>26</v>
          </cell>
        </row>
        <row r="111">
          <cell r="H111" t="str">
            <v>105510-P.S.R. RECOLETA</v>
          </cell>
          <cell r="I111">
            <v>1</v>
          </cell>
          <cell r="J111">
            <v>1</v>
          </cell>
          <cell r="K111">
            <v>6</v>
          </cell>
          <cell r="L111">
            <v>4</v>
          </cell>
          <cell r="M111">
            <v>1</v>
          </cell>
          <cell r="N111">
            <v>3</v>
          </cell>
          <cell r="O111">
            <v>5</v>
          </cell>
          <cell r="P111">
            <v>2</v>
          </cell>
          <cell r="Q111">
            <v>0</v>
          </cell>
          <cell r="R111">
            <v>1</v>
          </cell>
          <cell r="S111">
            <v>24</v>
          </cell>
        </row>
        <row r="112">
          <cell r="H112" t="str">
            <v>105722-CECOF SAN JOSE DE LA DEHESA</v>
          </cell>
          <cell r="I112">
            <v>11</v>
          </cell>
          <cell r="J112">
            <v>30</v>
          </cell>
          <cell r="K112">
            <v>12</v>
          </cell>
          <cell r="L112">
            <v>20</v>
          </cell>
          <cell r="M112">
            <v>17</v>
          </cell>
          <cell r="N112">
            <v>23</v>
          </cell>
          <cell r="O112">
            <v>16</v>
          </cell>
          <cell r="P112">
            <v>11</v>
          </cell>
          <cell r="Q112">
            <v>3</v>
          </cell>
          <cell r="R112">
            <v>1</v>
          </cell>
          <cell r="S112">
            <v>144</v>
          </cell>
        </row>
        <row r="113">
          <cell r="H113" t="str">
            <v>105723-CECOF LIMARI</v>
          </cell>
          <cell r="I113">
            <v>1</v>
          </cell>
          <cell r="J113">
            <v>5</v>
          </cell>
          <cell r="K113">
            <v>3</v>
          </cell>
          <cell r="L113">
            <v>3</v>
          </cell>
          <cell r="M113">
            <v>3</v>
          </cell>
          <cell r="N113">
            <v>11</v>
          </cell>
          <cell r="O113">
            <v>10</v>
          </cell>
          <cell r="P113">
            <v>5</v>
          </cell>
          <cell r="Q113">
            <v>5</v>
          </cell>
          <cell r="R113">
            <v>14</v>
          </cell>
          <cell r="S113">
            <v>60</v>
          </cell>
        </row>
        <row r="114">
          <cell r="I114">
            <v>176</v>
          </cell>
          <cell r="J114">
            <v>122</v>
          </cell>
          <cell r="K114">
            <v>211</v>
          </cell>
          <cell r="L114">
            <v>203</v>
          </cell>
          <cell r="M114">
            <v>168</v>
          </cell>
          <cell r="N114">
            <v>228</v>
          </cell>
          <cell r="O114">
            <v>172</v>
          </cell>
          <cell r="P114">
            <v>198</v>
          </cell>
          <cell r="Q114">
            <v>126</v>
          </cell>
          <cell r="R114">
            <v>87</v>
          </cell>
          <cell r="S114">
            <v>1691</v>
          </cell>
        </row>
        <row r="115">
          <cell r="H115" t="str">
            <v>105105-HOSPITAL COMBARBALA</v>
          </cell>
          <cell r="I115">
            <v>10</v>
          </cell>
          <cell r="J115">
            <v>11</v>
          </cell>
          <cell r="K115">
            <v>6</v>
          </cell>
          <cell r="L115">
            <v>11</v>
          </cell>
          <cell r="M115">
            <v>8</v>
          </cell>
          <cell r="N115">
            <v>3</v>
          </cell>
          <cell r="O115">
            <v>3</v>
          </cell>
          <cell r="P115">
            <v>8</v>
          </cell>
          <cell r="Q115">
            <v>13</v>
          </cell>
          <cell r="R115">
            <v>5</v>
          </cell>
          <cell r="S115">
            <v>78</v>
          </cell>
        </row>
        <row r="116">
          <cell r="H116" t="str">
            <v>105433-P.S.R. SAN LORENZO</v>
          </cell>
          <cell r="J116">
            <v>0</v>
          </cell>
          <cell r="K116">
            <v>0</v>
          </cell>
          <cell r="M116">
            <v>1</v>
          </cell>
          <cell r="N116">
            <v>2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3</v>
          </cell>
        </row>
        <row r="117">
          <cell r="H117" t="str">
            <v>105434-P.S.R. SAN MARCOS</v>
          </cell>
          <cell r="I117">
            <v>0</v>
          </cell>
          <cell r="J117">
            <v>1</v>
          </cell>
          <cell r="K117">
            <v>4</v>
          </cell>
          <cell r="L117">
            <v>1</v>
          </cell>
          <cell r="M117">
            <v>4</v>
          </cell>
          <cell r="N117">
            <v>11</v>
          </cell>
          <cell r="O117">
            <v>1</v>
          </cell>
          <cell r="P117">
            <v>0</v>
          </cell>
          <cell r="Q117">
            <v>2</v>
          </cell>
          <cell r="R117">
            <v>2</v>
          </cell>
          <cell r="S117">
            <v>26</v>
          </cell>
        </row>
        <row r="118">
          <cell r="H118" t="str">
            <v>105441-P.S.R. MANQUEHUA</v>
          </cell>
          <cell r="I118">
            <v>0</v>
          </cell>
          <cell r="J118">
            <v>1</v>
          </cell>
          <cell r="K118">
            <v>1</v>
          </cell>
          <cell r="L118">
            <v>1</v>
          </cell>
          <cell r="M118">
            <v>3</v>
          </cell>
          <cell r="N118">
            <v>3</v>
          </cell>
          <cell r="O118">
            <v>0</v>
          </cell>
          <cell r="P118">
            <v>2</v>
          </cell>
          <cell r="Q118">
            <v>0</v>
          </cell>
          <cell r="R118">
            <v>2</v>
          </cell>
          <cell r="S118">
            <v>13</v>
          </cell>
        </row>
        <row r="119">
          <cell r="H119" t="str">
            <v>105459-P.S.R. BARRANCAS                </v>
          </cell>
          <cell r="I119">
            <v>0</v>
          </cell>
          <cell r="J119">
            <v>1</v>
          </cell>
          <cell r="K119">
            <v>3</v>
          </cell>
          <cell r="L119">
            <v>2</v>
          </cell>
          <cell r="M119">
            <v>1</v>
          </cell>
          <cell r="N119">
            <v>0</v>
          </cell>
          <cell r="O119">
            <v>1</v>
          </cell>
          <cell r="P119">
            <v>1</v>
          </cell>
          <cell r="Q119">
            <v>1</v>
          </cell>
          <cell r="R119">
            <v>0</v>
          </cell>
          <cell r="S119">
            <v>10</v>
          </cell>
        </row>
        <row r="120">
          <cell r="H120" t="str">
            <v>105460-P.S.R. COGOTI 18</v>
          </cell>
          <cell r="I120">
            <v>1</v>
          </cell>
          <cell r="J120">
            <v>0</v>
          </cell>
          <cell r="K120">
            <v>2</v>
          </cell>
          <cell r="L120">
            <v>6</v>
          </cell>
          <cell r="M120">
            <v>0</v>
          </cell>
          <cell r="N120">
            <v>0</v>
          </cell>
          <cell r="O120">
            <v>1</v>
          </cell>
          <cell r="P120">
            <v>2</v>
          </cell>
          <cell r="Q120">
            <v>1</v>
          </cell>
          <cell r="R120">
            <v>0</v>
          </cell>
          <cell r="S120">
            <v>13</v>
          </cell>
        </row>
        <row r="121">
          <cell r="H121" t="str">
            <v>105461-P.S.R. EL HUACHO</v>
          </cell>
          <cell r="I121">
            <v>1</v>
          </cell>
          <cell r="J121">
            <v>0</v>
          </cell>
          <cell r="L121">
            <v>2</v>
          </cell>
          <cell r="M121">
            <v>1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4</v>
          </cell>
        </row>
        <row r="122">
          <cell r="H122" t="str">
            <v>105462-P.S.R. EL SAUCE</v>
          </cell>
          <cell r="I122">
            <v>0</v>
          </cell>
          <cell r="J122">
            <v>0</v>
          </cell>
          <cell r="K122">
            <v>0</v>
          </cell>
          <cell r="L122">
            <v>3</v>
          </cell>
          <cell r="M122">
            <v>1</v>
          </cell>
          <cell r="N122">
            <v>1</v>
          </cell>
          <cell r="O122">
            <v>0</v>
          </cell>
          <cell r="P122">
            <v>2</v>
          </cell>
          <cell r="Q122">
            <v>1</v>
          </cell>
          <cell r="R122">
            <v>0</v>
          </cell>
          <cell r="S122">
            <v>8</v>
          </cell>
        </row>
        <row r="123">
          <cell r="H123" t="str">
            <v>105463-P.S.R. QUILITAPIA</v>
          </cell>
          <cell r="I123">
            <v>0</v>
          </cell>
          <cell r="J123">
            <v>2</v>
          </cell>
          <cell r="K123">
            <v>1</v>
          </cell>
          <cell r="L123">
            <v>0</v>
          </cell>
          <cell r="M123">
            <v>0</v>
          </cell>
          <cell r="N123">
            <v>4</v>
          </cell>
          <cell r="O123">
            <v>0</v>
          </cell>
          <cell r="P123">
            <v>7</v>
          </cell>
          <cell r="Q123">
            <v>11</v>
          </cell>
          <cell r="R123">
            <v>2</v>
          </cell>
          <cell r="S123">
            <v>27</v>
          </cell>
        </row>
        <row r="124">
          <cell r="H124" t="str">
            <v>105464-P.S.R. LA LIGUA</v>
          </cell>
          <cell r="I124">
            <v>0</v>
          </cell>
          <cell r="J124">
            <v>0</v>
          </cell>
          <cell r="K124">
            <v>0</v>
          </cell>
          <cell r="L124">
            <v>2</v>
          </cell>
          <cell r="M124">
            <v>3</v>
          </cell>
          <cell r="N124">
            <v>4</v>
          </cell>
          <cell r="O124">
            <v>1</v>
          </cell>
          <cell r="P124">
            <v>0</v>
          </cell>
          <cell r="Q124">
            <v>0</v>
          </cell>
          <cell r="R124">
            <v>7</v>
          </cell>
          <cell r="S124">
            <v>17</v>
          </cell>
        </row>
        <row r="125">
          <cell r="H125" t="str">
            <v>105465-P.S.R. RAMADILLA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3</v>
          </cell>
          <cell r="N125">
            <v>0</v>
          </cell>
          <cell r="O125">
            <v>1</v>
          </cell>
          <cell r="P125">
            <v>1</v>
          </cell>
          <cell r="Q125">
            <v>3</v>
          </cell>
          <cell r="R125">
            <v>4</v>
          </cell>
          <cell r="S125">
            <v>13</v>
          </cell>
        </row>
        <row r="126">
          <cell r="H126" t="str">
            <v>105466-P.S.R. VALLE HERMOSO</v>
          </cell>
          <cell r="I126">
            <v>1</v>
          </cell>
          <cell r="J126">
            <v>0</v>
          </cell>
          <cell r="L126">
            <v>1</v>
          </cell>
          <cell r="M126">
            <v>4</v>
          </cell>
          <cell r="O126">
            <v>0</v>
          </cell>
          <cell r="P126">
            <v>1</v>
          </cell>
          <cell r="Q126">
            <v>0</v>
          </cell>
          <cell r="R126">
            <v>1</v>
          </cell>
          <cell r="S126">
            <v>8</v>
          </cell>
        </row>
        <row r="127">
          <cell r="H127" t="str">
            <v>105490-P.S.R. EL DURAZNO</v>
          </cell>
          <cell r="I127">
            <v>3</v>
          </cell>
          <cell r="J127">
            <v>1</v>
          </cell>
          <cell r="K127">
            <v>2</v>
          </cell>
          <cell r="L127">
            <v>0</v>
          </cell>
          <cell r="M127">
            <v>3</v>
          </cell>
          <cell r="N127">
            <v>0</v>
          </cell>
          <cell r="O127">
            <v>1</v>
          </cell>
          <cell r="P127">
            <v>0</v>
          </cell>
          <cell r="Q127">
            <v>5</v>
          </cell>
          <cell r="R127">
            <v>3</v>
          </cell>
          <cell r="S127">
            <v>18</v>
          </cell>
        </row>
        <row r="128">
          <cell r="I128">
            <v>16</v>
          </cell>
          <cell r="J128">
            <v>17</v>
          </cell>
          <cell r="K128">
            <v>20</v>
          </cell>
          <cell r="L128">
            <v>29</v>
          </cell>
          <cell r="M128">
            <v>32</v>
          </cell>
          <cell r="N128">
            <v>28</v>
          </cell>
          <cell r="O128">
            <v>9</v>
          </cell>
          <cell r="P128">
            <v>24</v>
          </cell>
          <cell r="Q128">
            <v>37</v>
          </cell>
          <cell r="R128">
            <v>26</v>
          </cell>
          <cell r="S128">
            <v>238</v>
          </cell>
        </row>
        <row r="129">
          <cell r="H129" t="str">
            <v>105307-CES. RURAL MONTE PATRIA</v>
          </cell>
          <cell r="I129">
            <v>1</v>
          </cell>
          <cell r="J129">
            <v>2</v>
          </cell>
          <cell r="K129">
            <v>3</v>
          </cell>
          <cell r="L129">
            <v>3</v>
          </cell>
          <cell r="M129">
            <v>4</v>
          </cell>
          <cell r="N129">
            <v>49</v>
          </cell>
          <cell r="O129">
            <v>4</v>
          </cell>
          <cell r="P129">
            <v>25</v>
          </cell>
          <cell r="Q129">
            <v>42</v>
          </cell>
          <cell r="R129">
            <v>7</v>
          </cell>
          <cell r="S129">
            <v>140</v>
          </cell>
        </row>
        <row r="130">
          <cell r="H130" t="str">
            <v>105311-CES. RURAL CHAÑARAL ALTO</v>
          </cell>
          <cell r="I130">
            <v>5</v>
          </cell>
          <cell r="J130">
            <v>0</v>
          </cell>
          <cell r="K130">
            <v>11</v>
          </cell>
          <cell r="L130">
            <v>8</v>
          </cell>
          <cell r="M130">
            <v>9</v>
          </cell>
          <cell r="N130">
            <v>17</v>
          </cell>
          <cell r="O130">
            <v>7</v>
          </cell>
          <cell r="P130">
            <v>7</v>
          </cell>
          <cell r="Q130">
            <v>11</v>
          </cell>
          <cell r="R130">
            <v>10</v>
          </cell>
          <cell r="S130">
            <v>85</v>
          </cell>
        </row>
        <row r="131">
          <cell r="H131" t="str">
            <v>105312-CES. RURAL CAREN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3</v>
          </cell>
          <cell r="N131">
            <v>3</v>
          </cell>
          <cell r="O131">
            <v>10</v>
          </cell>
          <cell r="P131">
            <v>4</v>
          </cell>
          <cell r="Q131">
            <v>9</v>
          </cell>
          <cell r="R131">
            <v>0</v>
          </cell>
          <cell r="S131">
            <v>29</v>
          </cell>
        </row>
        <row r="132">
          <cell r="H132" t="str">
            <v>105318-CES. RURAL EL PALQUI</v>
          </cell>
          <cell r="I132">
            <v>7</v>
          </cell>
          <cell r="J132">
            <v>7</v>
          </cell>
          <cell r="K132">
            <v>11</v>
          </cell>
          <cell r="L132">
            <v>9</v>
          </cell>
          <cell r="M132">
            <v>7</v>
          </cell>
          <cell r="N132">
            <v>60</v>
          </cell>
          <cell r="O132">
            <v>0</v>
          </cell>
          <cell r="P132">
            <v>7</v>
          </cell>
          <cell r="Q132">
            <v>5</v>
          </cell>
          <cell r="R132">
            <v>6</v>
          </cell>
          <cell r="S132">
            <v>119</v>
          </cell>
        </row>
        <row r="133">
          <cell r="H133" t="str">
            <v>105425-P.S.R. CHILECITO</v>
          </cell>
          <cell r="I133">
            <v>3</v>
          </cell>
          <cell r="J133">
            <v>0</v>
          </cell>
          <cell r="K133">
            <v>3</v>
          </cell>
          <cell r="L133">
            <v>0</v>
          </cell>
          <cell r="M133">
            <v>0</v>
          </cell>
          <cell r="N133">
            <v>6</v>
          </cell>
          <cell r="O133">
            <v>1</v>
          </cell>
          <cell r="P133">
            <v>1</v>
          </cell>
          <cell r="Q133">
            <v>0</v>
          </cell>
          <cell r="R133">
            <v>0</v>
          </cell>
          <cell r="S133">
            <v>14</v>
          </cell>
        </row>
        <row r="134">
          <cell r="H134" t="str">
            <v>105427-P.S.R. HACIENDA VALDIVIA</v>
          </cell>
          <cell r="I134">
            <v>1</v>
          </cell>
          <cell r="J134">
            <v>1</v>
          </cell>
          <cell r="K134">
            <v>2</v>
          </cell>
          <cell r="L134">
            <v>3</v>
          </cell>
          <cell r="M134">
            <v>2</v>
          </cell>
          <cell r="N134">
            <v>3</v>
          </cell>
          <cell r="O134">
            <v>1</v>
          </cell>
          <cell r="P134">
            <v>0</v>
          </cell>
          <cell r="Q134">
            <v>1</v>
          </cell>
          <cell r="R134">
            <v>0</v>
          </cell>
          <cell r="S134">
            <v>14</v>
          </cell>
        </row>
        <row r="135">
          <cell r="H135" t="str">
            <v>105428-P.S.R. HUATULAME</v>
          </cell>
          <cell r="J135">
            <v>0</v>
          </cell>
          <cell r="K135">
            <v>3</v>
          </cell>
          <cell r="L135">
            <v>4</v>
          </cell>
          <cell r="M135">
            <v>1</v>
          </cell>
          <cell r="N135">
            <v>1</v>
          </cell>
          <cell r="O135">
            <v>1</v>
          </cell>
          <cell r="Q135">
            <v>0</v>
          </cell>
          <cell r="R135">
            <v>0</v>
          </cell>
          <cell r="S135">
            <v>10</v>
          </cell>
        </row>
        <row r="136">
          <cell r="H136" t="str">
            <v>105430-P.S.R. MIALQUI</v>
          </cell>
          <cell r="I136">
            <v>0</v>
          </cell>
          <cell r="J136">
            <v>3</v>
          </cell>
          <cell r="K136">
            <v>0</v>
          </cell>
          <cell r="M136">
            <v>2</v>
          </cell>
          <cell r="N136">
            <v>1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6</v>
          </cell>
        </row>
        <row r="137">
          <cell r="H137" t="str">
            <v>105431-P.S.R. PEDREGAL</v>
          </cell>
          <cell r="I137">
            <v>1</v>
          </cell>
          <cell r="J137">
            <v>1</v>
          </cell>
          <cell r="K137">
            <v>2</v>
          </cell>
          <cell r="L137">
            <v>4</v>
          </cell>
          <cell r="M137">
            <v>4</v>
          </cell>
          <cell r="N137">
            <v>1</v>
          </cell>
          <cell r="O137">
            <v>4</v>
          </cell>
          <cell r="P137">
            <v>2</v>
          </cell>
          <cell r="Q137">
            <v>1</v>
          </cell>
          <cell r="R137">
            <v>1</v>
          </cell>
          <cell r="S137">
            <v>21</v>
          </cell>
        </row>
        <row r="138">
          <cell r="H138" t="str">
            <v>105432-P.S.R. RAPEL</v>
          </cell>
          <cell r="I138">
            <v>0</v>
          </cell>
          <cell r="J138">
            <v>1</v>
          </cell>
          <cell r="K138">
            <v>3</v>
          </cell>
          <cell r="L138">
            <v>16</v>
          </cell>
          <cell r="M138">
            <v>6</v>
          </cell>
          <cell r="N138">
            <v>0</v>
          </cell>
          <cell r="O138">
            <v>4</v>
          </cell>
          <cell r="P138">
            <v>2</v>
          </cell>
          <cell r="Q138">
            <v>3</v>
          </cell>
          <cell r="R138">
            <v>4</v>
          </cell>
          <cell r="S138">
            <v>39</v>
          </cell>
        </row>
        <row r="139">
          <cell r="H139" t="str">
            <v>105435-P.S.R. TULAHUEN</v>
          </cell>
          <cell r="J139">
            <v>0</v>
          </cell>
          <cell r="K139">
            <v>1</v>
          </cell>
          <cell r="L139">
            <v>0</v>
          </cell>
          <cell r="M139">
            <v>1</v>
          </cell>
          <cell r="N139">
            <v>0</v>
          </cell>
          <cell r="O139">
            <v>0</v>
          </cell>
          <cell r="P139">
            <v>0</v>
          </cell>
          <cell r="Q139">
            <v>6</v>
          </cell>
          <cell r="R139">
            <v>4</v>
          </cell>
          <cell r="S139">
            <v>12</v>
          </cell>
        </row>
        <row r="140">
          <cell r="H140" t="str">
            <v>105436-P.S.R. EL MAITEN</v>
          </cell>
          <cell r="I140">
            <v>1</v>
          </cell>
          <cell r="J140">
            <v>0</v>
          </cell>
          <cell r="K140">
            <v>2</v>
          </cell>
          <cell r="L140">
            <v>2</v>
          </cell>
          <cell r="M140">
            <v>2</v>
          </cell>
          <cell r="N140">
            <v>2</v>
          </cell>
          <cell r="O140">
            <v>0</v>
          </cell>
          <cell r="P140">
            <v>2</v>
          </cell>
          <cell r="Q140">
            <v>2</v>
          </cell>
          <cell r="R140">
            <v>0</v>
          </cell>
          <cell r="S140">
            <v>13</v>
          </cell>
        </row>
        <row r="141">
          <cell r="H141" t="str">
            <v>105489-P.S.R. RAMADAS DE TULAHUEN</v>
          </cell>
          <cell r="L141">
            <v>0</v>
          </cell>
          <cell r="M141">
            <v>5</v>
          </cell>
          <cell r="S141">
            <v>5</v>
          </cell>
        </row>
        <row r="142">
          <cell r="I142">
            <v>19</v>
          </cell>
          <cell r="J142">
            <v>15</v>
          </cell>
          <cell r="K142">
            <v>41</v>
          </cell>
          <cell r="L142">
            <v>49</v>
          </cell>
          <cell r="M142">
            <v>46</v>
          </cell>
          <cell r="N142">
            <v>143</v>
          </cell>
          <cell r="O142">
            <v>32</v>
          </cell>
          <cell r="P142">
            <v>50</v>
          </cell>
          <cell r="Q142">
            <v>80</v>
          </cell>
          <cell r="R142">
            <v>32</v>
          </cell>
          <cell r="S142">
            <v>507</v>
          </cell>
        </row>
        <row r="143">
          <cell r="H143" t="str">
            <v>105308-CES. RURAL PUNITAQUI</v>
          </cell>
          <cell r="I143">
            <v>0</v>
          </cell>
          <cell r="J143">
            <v>0</v>
          </cell>
          <cell r="K143">
            <v>37</v>
          </cell>
          <cell r="L143">
            <v>10</v>
          </cell>
          <cell r="M143">
            <v>17</v>
          </cell>
          <cell r="N143">
            <v>25</v>
          </cell>
          <cell r="O143">
            <v>0</v>
          </cell>
          <cell r="P143">
            <v>22</v>
          </cell>
          <cell r="Q143">
            <v>0</v>
          </cell>
          <cell r="R143">
            <v>28</v>
          </cell>
          <cell r="S143">
            <v>139</v>
          </cell>
        </row>
        <row r="144">
          <cell r="H144" t="str">
            <v>105440-P.S.R. DIVISADERO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H145" t="str">
            <v>105442-P.S.R. SAN PEDRO DE QUILES</v>
          </cell>
          <cell r="N145">
            <v>0</v>
          </cell>
          <cell r="S145">
            <v>0</v>
          </cell>
        </row>
        <row r="146">
          <cell r="H146" t="str">
            <v>105508-P.S.R. EL PARRAL DE QUILES  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Q146">
            <v>0</v>
          </cell>
          <cell r="S146">
            <v>0</v>
          </cell>
        </row>
        <row r="147">
          <cell r="I147">
            <v>0</v>
          </cell>
          <cell r="J147">
            <v>0</v>
          </cell>
          <cell r="K147">
            <v>37</v>
          </cell>
          <cell r="L147">
            <v>10</v>
          </cell>
          <cell r="M147">
            <v>17</v>
          </cell>
          <cell r="N147">
            <v>25</v>
          </cell>
          <cell r="O147">
            <v>0</v>
          </cell>
          <cell r="P147">
            <v>22</v>
          </cell>
          <cell r="Q147">
            <v>0</v>
          </cell>
          <cell r="R147">
            <v>28</v>
          </cell>
          <cell r="S147">
            <v>139</v>
          </cell>
        </row>
        <row r="148">
          <cell r="H148" t="str">
            <v>105310-CES. RURAL PICHASCA</v>
          </cell>
          <cell r="I148">
            <v>13</v>
          </cell>
          <cell r="K148">
            <v>1</v>
          </cell>
          <cell r="L148">
            <v>3</v>
          </cell>
          <cell r="M148">
            <v>0</v>
          </cell>
          <cell r="N148">
            <v>4</v>
          </cell>
          <cell r="O148">
            <v>9</v>
          </cell>
          <cell r="P148">
            <v>5</v>
          </cell>
          <cell r="Q148">
            <v>0</v>
          </cell>
          <cell r="R148">
            <v>1</v>
          </cell>
          <cell r="S148">
            <v>36</v>
          </cell>
        </row>
        <row r="149">
          <cell r="H149" t="str">
            <v>105409-P.S.R. EL CHAÑAR</v>
          </cell>
          <cell r="I149">
            <v>2</v>
          </cell>
          <cell r="J149">
            <v>0</v>
          </cell>
          <cell r="L149">
            <v>1</v>
          </cell>
          <cell r="M149">
            <v>0</v>
          </cell>
          <cell r="N149">
            <v>2</v>
          </cell>
          <cell r="O149">
            <v>0</v>
          </cell>
          <cell r="P149">
            <v>5</v>
          </cell>
          <cell r="Q149">
            <v>1</v>
          </cell>
          <cell r="R149">
            <v>0</v>
          </cell>
          <cell r="S149">
            <v>11</v>
          </cell>
        </row>
        <row r="150">
          <cell r="H150" t="str">
            <v>105410-P.S.R. HURTADO</v>
          </cell>
          <cell r="I150">
            <v>9</v>
          </cell>
          <cell r="J150">
            <v>0</v>
          </cell>
          <cell r="K150">
            <v>3</v>
          </cell>
          <cell r="L150">
            <v>6</v>
          </cell>
          <cell r="M150">
            <v>3</v>
          </cell>
          <cell r="N150">
            <v>1</v>
          </cell>
          <cell r="O150">
            <v>0</v>
          </cell>
          <cell r="P150">
            <v>2</v>
          </cell>
          <cell r="Q150">
            <v>2</v>
          </cell>
          <cell r="R150">
            <v>1</v>
          </cell>
          <cell r="S150">
            <v>27</v>
          </cell>
        </row>
        <row r="151">
          <cell r="H151" t="str">
            <v>105411-P.S.R. LAS BREAS</v>
          </cell>
          <cell r="I151">
            <v>0</v>
          </cell>
          <cell r="J151">
            <v>0</v>
          </cell>
          <cell r="K151">
            <v>1</v>
          </cell>
          <cell r="M151">
            <v>0</v>
          </cell>
          <cell r="N151">
            <v>0</v>
          </cell>
          <cell r="O151">
            <v>1</v>
          </cell>
          <cell r="Q151">
            <v>2</v>
          </cell>
          <cell r="S151">
            <v>4</v>
          </cell>
        </row>
        <row r="152">
          <cell r="H152" t="str">
            <v>105413-P.S.R. SAMO ALTO</v>
          </cell>
          <cell r="K152">
            <v>3</v>
          </cell>
          <cell r="L152">
            <v>2</v>
          </cell>
          <cell r="M152">
            <v>0</v>
          </cell>
          <cell r="N152">
            <v>0</v>
          </cell>
          <cell r="O152">
            <v>1</v>
          </cell>
          <cell r="P152">
            <v>3</v>
          </cell>
          <cell r="Q152">
            <v>2</v>
          </cell>
          <cell r="R152">
            <v>17</v>
          </cell>
          <cell r="S152">
            <v>28</v>
          </cell>
        </row>
        <row r="153">
          <cell r="H153" t="str">
            <v>105414-P.S.R. SERON</v>
          </cell>
          <cell r="I153">
            <v>1</v>
          </cell>
          <cell r="J153">
            <v>0</v>
          </cell>
          <cell r="K153">
            <v>2</v>
          </cell>
          <cell r="L153">
            <v>0</v>
          </cell>
          <cell r="M153">
            <v>0</v>
          </cell>
          <cell r="O153">
            <v>1</v>
          </cell>
          <cell r="P153">
            <v>6</v>
          </cell>
          <cell r="Q153">
            <v>0</v>
          </cell>
          <cell r="R153">
            <v>7</v>
          </cell>
          <cell r="S153">
            <v>17</v>
          </cell>
        </row>
        <row r="154">
          <cell r="H154" t="str">
            <v>105503-P.S.R. TABAQUEROS</v>
          </cell>
          <cell r="I154">
            <v>0</v>
          </cell>
          <cell r="M154">
            <v>4</v>
          </cell>
          <cell r="N154">
            <v>0</v>
          </cell>
          <cell r="O154">
            <v>4</v>
          </cell>
          <cell r="P154">
            <v>0</v>
          </cell>
          <cell r="Q154">
            <v>0</v>
          </cell>
          <cell r="R154">
            <v>1</v>
          </cell>
          <cell r="S154">
            <v>9</v>
          </cell>
        </row>
        <row r="155">
          <cell r="I155">
            <v>25</v>
          </cell>
          <cell r="J155">
            <v>0</v>
          </cell>
          <cell r="K155">
            <v>10</v>
          </cell>
          <cell r="L155">
            <v>12</v>
          </cell>
          <cell r="M155">
            <v>7</v>
          </cell>
          <cell r="N155">
            <v>7</v>
          </cell>
          <cell r="O155">
            <v>16</v>
          </cell>
          <cell r="P155">
            <v>21</v>
          </cell>
          <cell r="Q155">
            <v>7</v>
          </cell>
          <cell r="R155">
            <v>27</v>
          </cell>
          <cell r="S155">
            <v>132</v>
          </cell>
        </row>
        <row r="156">
          <cell r="I156">
            <v>901</v>
          </cell>
          <cell r="J156">
            <v>846</v>
          </cell>
          <cell r="K156">
            <v>1337</v>
          </cell>
          <cell r="L156">
            <v>1229</v>
          </cell>
          <cell r="M156">
            <v>1123</v>
          </cell>
          <cell r="N156">
            <v>1232</v>
          </cell>
          <cell r="O156">
            <v>1024</v>
          </cell>
          <cell r="P156">
            <v>1190</v>
          </cell>
          <cell r="Q156">
            <v>1185</v>
          </cell>
          <cell r="R156">
            <v>1053</v>
          </cell>
          <cell r="S156">
            <v>11120</v>
          </cell>
        </row>
      </sheetData>
      <sheetData sheetId="5">
        <row r="3">
          <cell r="H3" t="str">
            <v>N_Establecimiento</v>
          </cell>
          <cell r="I3">
            <v>1</v>
          </cell>
          <cell r="J3">
            <v>2</v>
          </cell>
          <cell r="K3">
            <v>3</v>
          </cell>
          <cell r="L3">
            <v>4</v>
          </cell>
          <cell r="M3">
            <v>5</v>
          </cell>
          <cell r="N3">
            <v>6</v>
          </cell>
          <cell r="O3">
            <v>7</v>
          </cell>
          <cell r="P3">
            <v>8</v>
          </cell>
          <cell r="Q3">
            <v>9</v>
          </cell>
          <cell r="R3">
            <v>10</v>
          </cell>
          <cell r="S3" t="str">
            <v>Total general</v>
          </cell>
          <cell r="AC3" t="str">
            <v>N_Establecimiento</v>
          </cell>
          <cell r="AD3">
            <v>1</v>
          </cell>
          <cell r="AE3">
            <v>2</v>
          </cell>
          <cell r="AF3">
            <v>3</v>
          </cell>
          <cell r="AG3">
            <v>4</v>
          </cell>
          <cell r="AH3">
            <v>5</v>
          </cell>
          <cell r="AI3">
            <v>6</v>
          </cell>
          <cell r="AJ3">
            <v>7</v>
          </cell>
          <cell r="AK3">
            <v>8</v>
          </cell>
          <cell r="AL3">
            <v>9</v>
          </cell>
          <cell r="AM3">
            <v>10</v>
          </cell>
          <cell r="AN3" t="str">
            <v>Total general</v>
          </cell>
        </row>
        <row r="4">
          <cell r="H4" t="str">
            <v>105300-CES. CARDENAL CARO</v>
          </cell>
          <cell r="I4">
            <v>0</v>
          </cell>
          <cell r="J4">
            <v>0</v>
          </cell>
          <cell r="K4">
            <v>6</v>
          </cell>
          <cell r="L4">
            <v>30</v>
          </cell>
          <cell r="M4">
            <v>10</v>
          </cell>
          <cell r="N4">
            <v>2</v>
          </cell>
          <cell r="O4">
            <v>2</v>
          </cell>
          <cell r="P4">
            <v>3</v>
          </cell>
          <cell r="Q4">
            <v>18</v>
          </cell>
          <cell r="R4">
            <v>3</v>
          </cell>
          <cell r="S4">
            <v>74</v>
          </cell>
          <cell r="AC4" t="str">
            <v>105300-CES. CARDENAL CARO</v>
          </cell>
          <cell r="AD4">
            <v>5</v>
          </cell>
          <cell r="AE4">
            <v>0</v>
          </cell>
          <cell r="AF4">
            <v>7</v>
          </cell>
          <cell r="AG4">
            <v>6</v>
          </cell>
          <cell r="AH4">
            <v>3</v>
          </cell>
          <cell r="AI4">
            <v>0</v>
          </cell>
          <cell r="AJ4">
            <v>8</v>
          </cell>
          <cell r="AK4">
            <v>1</v>
          </cell>
          <cell r="AL4">
            <v>6</v>
          </cell>
          <cell r="AM4">
            <v>1</v>
          </cell>
          <cell r="AN4">
            <v>37</v>
          </cell>
        </row>
        <row r="5">
          <cell r="H5" t="str">
            <v>105301-CES. LAS COMPAÑIAS</v>
          </cell>
          <cell r="I5">
            <v>13</v>
          </cell>
          <cell r="J5">
            <v>26</v>
          </cell>
          <cell r="K5">
            <v>24</v>
          </cell>
          <cell r="L5">
            <v>21</v>
          </cell>
          <cell r="M5">
            <v>28</v>
          </cell>
          <cell r="N5">
            <v>24</v>
          </cell>
          <cell r="O5">
            <v>29</v>
          </cell>
          <cell r="P5">
            <v>10</v>
          </cell>
          <cell r="Q5">
            <v>23</v>
          </cell>
          <cell r="R5">
            <v>20</v>
          </cell>
          <cell r="S5">
            <v>218</v>
          </cell>
          <cell r="AC5" t="str">
            <v>105301-CES. LAS COMPAÑIAS</v>
          </cell>
          <cell r="AD5">
            <v>14</v>
          </cell>
          <cell r="AE5">
            <v>19</v>
          </cell>
          <cell r="AF5">
            <v>27</v>
          </cell>
          <cell r="AG5">
            <v>17</v>
          </cell>
          <cell r="AH5">
            <v>18</v>
          </cell>
          <cell r="AI5">
            <v>20</v>
          </cell>
          <cell r="AJ5">
            <v>15</v>
          </cell>
          <cell r="AK5">
            <v>16</v>
          </cell>
          <cell r="AL5">
            <v>20</v>
          </cell>
          <cell r="AM5">
            <v>23</v>
          </cell>
          <cell r="AN5">
            <v>189</v>
          </cell>
        </row>
        <row r="6">
          <cell r="H6" t="str">
            <v>105302-CES. PEDRO AGUIRRE C.</v>
          </cell>
          <cell r="I6">
            <v>10</v>
          </cell>
          <cell r="J6">
            <v>12</v>
          </cell>
          <cell r="K6">
            <v>13</v>
          </cell>
          <cell r="L6">
            <v>14</v>
          </cell>
          <cell r="M6">
            <v>12</v>
          </cell>
          <cell r="N6">
            <v>8</v>
          </cell>
          <cell r="O6">
            <v>9</v>
          </cell>
          <cell r="P6">
            <v>15</v>
          </cell>
          <cell r="Q6">
            <v>16</v>
          </cell>
          <cell r="R6">
            <v>10</v>
          </cell>
          <cell r="S6">
            <v>119</v>
          </cell>
          <cell r="AC6" t="str">
            <v>105302-CES. PEDRO AGUIRRE C.</v>
          </cell>
          <cell r="AD6">
            <v>3</v>
          </cell>
          <cell r="AE6">
            <v>2</v>
          </cell>
          <cell r="AF6">
            <v>14</v>
          </cell>
          <cell r="AG6">
            <v>10</v>
          </cell>
          <cell r="AH6">
            <v>8</v>
          </cell>
          <cell r="AI6">
            <v>26</v>
          </cell>
          <cell r="AJ6">
            <v>9</v>
          </cell>
          <cell r="AK6">
            <v>6</v>
          </cell>
          <cell r="AL6">
            <v>2</v>
          </cell>
          <cell r="AM6">
            <v>7</v>
          </cell>
          <cell r="AN6">
            <v>87</v>
          </cell>
        </row>
        <row r="7">
          <cell r="H7" t="str">
            <v>105313-CES. SCHAFFHAUSER</v>
          </cell>
          <cell r="J7">
            <v>10</v>
          </cell>
          <cell r="K7">
            <v>19</v>
          </cell>
          <cell r="L7">
            <v>13</v>
          </cell>
          <cell r="M7">
            <v>12</v>
          </cell>
          <cell r="N7">
            <v>12</v>
          </cell>
          <cell r="O7">
            <v>7</v>
          </cell>
          <cell r="P7">
            <v>8</v>
          </cell>
          <cell r="S7">
            <v>81</v>
          </cell>
          <cell r="AC7" t="str">
            <v>105319-CES. CARDENAL R.S.H.</v>
          </cell>
          <cell r="AD7">
            <v>0</v>
          </cell>
          <cell r="AI7">
            <v>69</v>
          </cell>
          <cell r="AJ7">
            <v>0</v>
          </cell>
          <cell r="AK7">
            <v>1</v>
          </cell>
          <cell r="AL7">
            <v>1</v>
          </cell>
          <cell r="AN7">
            <v>71</v>
          </cell>
        </row>
        <row r="8">
          <cell r="H8" t="str">
            <v>105319-CES. CARDENAL R.S.H.</v>
          </cell>
          <cell r="I8">
            <v>9</v>
          </cell>
          <cell r="J8">
            <v>8</v>
          </cell>
          <cell r="K8">
            <v>13</v>
          </cell>
          <cell r="L8">
            <v>6</v>
          </cell>
          <cell r="M8">
            <v>7</v>
          </cell>
          <cell r="N8">
            <v>12</v>
          </cell>
          <cell r="O8">
            <v>12</v>
          </cell>
          <cell r="P8">
            <v>11</v>
          </cell>
          <cell r="Q8">
            <v>8</v>
          </cell>
          <cell r="R8">
            <v>5</v>
          </cell>
          <cell r="S8">
            <v>91</v>
          </cell>
          <cell r="AC8" t="str">
            <v>105325-CESFAM JUAN PABLO II</v>
          </cell>
          <cell r="AE8">
            <v>11</v>
          </cell>
          <cell r="AF8">
            <v>0</v>
          </cell>
          <cell r="AK8">
            <v>2</v>
          </cell>
          <cell r="AN8">
            <v>13</v>
          </cell>
        </row>
        <row r="9">
          <cell r="H9" t="str">
            <v>105325-CESFAM JUAN PABLO II</v>
          </cell>
          <cell r="J9">
            <v>8</v>
          </cell>
          <cell r="K9">
            <v>28</v>
          </cell>
          <cell r="N9">
            <v>29</v>
          </cell>
          <cell r="P9">
            <v>27</v>
          </cell>
          <cell r="Q9">
            <v>10</v>
          </cell>
          <cell r="R9">
            <v>8</v>
          </cell>
          <cell r="S9">
            <v>110</v>
          </cell>
          <cell r="AC9" t="str">
            <v>105700-CECOF VILLA EL INDIO</v>
          </cell>
          <cell r="AD9">
            <v>0</v>
          </cell>
          <cell r="AJ9">
            <v>1</v>
          </cell>
          <cell r="AK9">
            <v>1</v>
          </cell>
          <cell r="AL9">
            <v>0</v>
          </cell>
          <cell r="AM9">
            <v>0</v>
          </cell>
          <cell r="AN9">
            <v>2</v>
          </cell>
        </row>
        <row r="10">
          <cell r="H10" t="str">
            <v>105400-P.S.R. ALGARROBITO            </v>
          </cell>
          <cell r="I10">
            <v>1</v>
          </cell>
          <cell r="J10">
            <v>0</v>
          </cell>
          <cell r="K10">
            <v>4</v>
          </cell>
          <cell r="N10">
            <v>2</v>
          </cell>
          <cell r="O10">
            <v>4</v>
          </cell>
          <cell r="P10">
            <v>4</v>
          </cell>
          <cell r="Q10">
            <v>2</v>
          </cell>
          <cell r="R10">
            <v>1</v>
          </cell>
          <cell r="S10">
            <v>18</v>
          </cell>
          <cell r="AC10" t="str">
            <v>105701-CECOF VILLA ALEMANIA</v>
          </cell>
          <cell r="AD10">
            <v>0</v>
          </cell>
          <cell r="AF10">
            <v>7</v>
          </cell>
          <cell r="AG10">
            <v>2</v>
          </cell>
          <cell r="AI10">
            <v>0</v>
          </cell>
          <cell r="AJ10">
            <v>3</v>
          </cell>
          <cell r="AK10">
            <v>1</v>
          </cell>
          <cell r="AL10">
            <v>1</v>
          </cell>
          <cell r="AN10">
            <v>14</v>
          </cell>
        </row>
        <row r="11">
          <cell r="H11" t="str">
            <v>105401-P.S.R. LAS ROJAS</v>
          </cell>
          <cell r="J11">
            <v>0</v>
          </cell>
          <cell r="Q11">
            <v>0</v>
          </cell>
          <cell r="S11">
            <v>0</v>
          </cell>
          <cell r="AD11">
            <v>22</v>
          </cell>
          <cell r="AE11">
            <v>32</v>
          </cell>
          <cell r="AF11">
            <v>55</v>
          </cell>
          <cell r="AG11">
            <v>35</v>
          </cell>
          <cell r="AH11">
            <v>29</v>
          </cell>
          <cell r="AI11">
            <v>115</v>
          </cell>
          <cell r="AJ11">
            <v>36</v>
          </cell>
          <cell r="AK11">
            <v>28</v>
          </cell>
          <cell r="AL11">
            <v>30</v>
          </cell>
          <cell r="AM11">
            <v>31</v>
          </cell>
          <cell r="AN11">
            <v>413</v>
          </cell>
        </row>
        <row r="12">
          <cell r="H12" t="str">
            <v>105402-P.S.R. EL ROMERO</v>
          </cell>
          <cell r="I12">
            <v>0</v>
          </cell>
          <cell r="N12">
            <v>1</v>
          </cell>
          <cell r="S12">
            <v>1</v>
          </cell>
          <cell r="AC12" t="str">
            <v>105303-CES. SAN JUAN</v>
          </cell>
          <cell r="AD12">
            <v>0</v>
          </cell>
          <cell r="AE12">
            <v>0</v>
          </cell>
          <cell r="AH12">
            <v>0</v>
          </cell>
          <cell r="AJ12">
            <v>1</v>
          </cell>
          <cell r="AK12">
            <v>0</v>
          </cell>
          <cell r="AL12">
            <v>2</v>
          </cell>
          <cell r="AM12">
            <v>0</v>
          </cell>
          <cell r="AN12">
            <v>3</v>
          </cell>
        </row>
        <row r="13">
          <cell r="H13" t="str">
            <v>105499-P.S.R. LAMBERT</v>
          </cell>
          <cell r="I13">
            <v>0</v>
          </cell>
          <cell r="J13">
            <v>3</v>
          </cell>
          <cell r="O13">
            <v>0</v>
          </cell>
          <cell r="R13">
            <v>0</v>
          </cell>
          <cell r="S13">
            <v>3</v>
          </cell>
          <cell r="AC13" t="str">
            <v>105304-CES. SANTA CECILIA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1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1</v>
          </cell>
        </row>
        <row r="14">
          <cell r="H14" t="str">
            <v>105700-CECOF VILLA EL INDIO</v>
          </cell>
          <cell r="I14">
            <v>4</v>
          </cell>
          <cell r="J14">
            <v>0</v>
          </cell>
          <cell r="K14">
            <v>2</v>
          </cell>
          <cell r="L14">
            <v>1</v>
          </cell>
          <cell r="M14">
            <v>3</v>
          </cell>
          <cell r="O14">
            <v>1</v>
          </cell>
          <cell r="P14">
            <v>1</v>
          </cell>
          <cell r="Q14">
            <v>1</v>
          </cell>
          <cell r="R14">
            <v>0</v>
          </cell>
          <cell r="S14">
            <v>13</v>
          </cell>
          <cell r="AC14" t="str">
            <v>105305-CES. TIERRAS BLANCAS</v>
          </cell>
          <cell r="AD14">
            <v>2</v>
          </cell>
          <cell r="AE14">
            <v>2</v>
          </cell>
          <cell r="AF14">
            <v>3</v>
          </cell>
          <cell r="AG14">
            <v>1</v>
          </cell>
          <cell r="AH14">
            <v>10</v>
          </cell>
          <cell r="AI14">
            <v>1</v>
          </cell>
          <cell r="AJ14">
            <v>4</v>
          </cell>
          <cell r="AK14">
            <v>5</v>
          </cell>
          <cell r="AL14">
            <v>4</v>
          </cell>
          <cell r="AM14">
            <v>7</v>
          </cell>
          <cell r="AN14">
            <v>39</v>
          </cell>
        </row>
        <row r="15">
          <cell r="H15" t="str">
            <v>105701-CECOF VILLA ALEMANIA</v>
          </cell>
          <cell r="J15">
            <v>0</v>
          </cell>
          <cell r="K15">
            <v>0</v>
          </cell>
          <cell r="L15">
            <v>0</v>
          </cell>
          <cell r="O15">
            <v>1</v>
          </cell>
          <cell r="P15">
            <v>1</v>
          </cell>
          <cell r="S15">
            <v>2</v>
          </cell>
          <cell r="AC15" t="str">
            <v>105321-CES. RURAL  TONGOY</v>
          </cell>
          <cell r="AD15">
            <v>0</v>
          </cell>
          <cell r="AE15">
            <v>0</v>
          </cell>
          <cell r="AG15">
            <v>1</v>
          </cell>
          <cell r="AI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1</v>
          </cell>
        </row>
        <row r="16">
          <cell r="H16" t="str">
            <v>105702-CECOF VILLA LAMBERT</v>
          </cell>
          <cell r="I16">
            <v>3</v>
          </cell>
          <cell r="J16">
            <v>1</v>
          </cell>
          <cell r="K16">
            <v>0</v>
          </cell>
          <cell r="M16">
            <v>2</v>
          </cell>
          <cell r="N16">
            <v>5</v>
          </cell>
          <cell r="P16">
            <v>1</v>
          </cell>
          <cell r="Q16">
            <v>1</v>
          </cell>
          <cell r="R16">
            <v>0</v>
          </cell>
          <cell r="S16">
            <v>13</v>
          </cell>
          <cell r="AC16" t="str">
            <v>105323-CES. DR. SERGIO AGUILAR</v>
          </cell>
          <cell r="AE16">
            <v>16</v>
          </cell>
          <cell r="AF16">
            <v>10</v>
          </cell>
          <cell r="AG16">
            <v>8</v>
          </cell>
          <cell r="AH16">
            <v>7</v>
          </cell>
          <cell r="AI16">
            <v>5</v>
          </cell>
          <cell r="AJ16">
            <v>9</v>
          </cell>
          <cell r="AK16">
            <v>15</v>
          </cell>
          <cell r="AL16">
            <v>2</v>
          </cell>
          <cell r="AM16">
            <v>7</v>
          </cell>
          <cell r="AN16">
            <v>79</v>
          </cell>
        </row>
        <row r="17">
          <cell r="I17">
            <v>40</v>
          </cell>
          <cell r="J17">
            <v>68</v>
          </cell>
          <cell r="K17">
            <v>109</v>
          </cell>
          <cell r="L17">
            <v>85</v>
          </cell>
          <cell r="M17">
            <v>74</v>
          </cell>
          <cell r="N17">
            <v>95</v>
          </cell>
          <cell r="O17">
            <v>65</v>
          </cell>
          <cell r="P17">
            <v>81</v>
          </cell>
          <cell r="Q17">
            <v>79</v>
          </cell>
          <cell r="R17">
            <v>47</v>
          </cell>
          <cell r="S17">
            <v>743</v>
          </cell>
          <cell r="AC17" t="str">
            <v>105404-P.S.R. EL TANGUE                         </v>
          </cell>
          <cell r="AJ17">
            <v>0</v>
          </cell>
          <cell r="AM17">
            <v>1</v>
          </cell>
          <cell r="AN17">
            <v>1</v>
          </cell>
        </row>
        <row r="18">
          <cell r="H18" t="str">
            <v>105303-CES. SAN JUAN</v>
          </cell>
          <cell r="I18">
            <v>17</v>
          </cell>
          <cell r="J18">
            <v>28</v>
          </cell>
          <cell r="L18">
            <v>35</v>
          </cell>
          <cell r="O18">
            <v>30</v>
          </cell>
          <cell r="P18">
            <v>19</v>
          </cell>
          <cell r="Q18">
            <v>27</v>
          </cell>
          <cell r="R18">
            <v>11</v>
          </cell>
          <cell r="S18">
            <v>167</v>
          </cell>
          <cell r="AC18" t="str">
            <v>105405-P.S.R. GUANAQUEROS</v>
          </cell>
          <cell r="AD18">
            <v>0</v>
          </cell>
          <cell r="AF18">
            <v>0</v>
          </cell>
          <cell r="AJ18">
            <v>0</v>
          </cell>
          <cell r="AK18">
            <v>0</v>
          </cell>
          <cell r="AN18">
            <v>0</v>
          </cell>
        </row>
        <row r="19">
          <cell r="H19" t="str">
            <v>105304-CES. SANTA CECILIA</v>
          </cell>
          <cell r="I19">
            <v>10</v>
          </cell>
          <cell r="J19">
            <v>11</v>
          </cell>
          <cell r="K19">
            <v>13</v>
          </cell>
          <cell r="L19">
            <v>8</v>
          </cell>
          <cell r="M19">
            <v>18</v>
          </cell>
          <cell r="N19">
            <v>10</v>
          </cell>
          <cell r="O19">
            <v>10</v>
          </cell>
          <cell r="P19">
            <v>15</v>
          </cell>
          <cell r="Q19">
            <v>16</v>
          </cell>
          <cell r="R19">
            <v>4</v>
          </cell>
          <cell r="S19">
            <v>115</v>
          </cell>
          <cell r="AC19" t="str">
            <v>105406-P.S.R. PAN DE AZUCAR</v>
          </cell>
          <cell r="AD19">
            <v>0</v>
          </cell>
          <cell r="AG19">
            <v>1</v>
          </cell>
          <cell r="AH19">
            <v>1</v>
          </cell>
          <cell r="AK19">
            <v>0</v>
          </cell>
          <cell r="AN19">
            <v>2</v>
          </cell>
        </row>
        <row r="20">
          <cell r="H20" t="str">
            <v>105305-CES. TIERRAS BLANCAS</v>
          </cell>
          <cell r="I20">
            <v>29</v>
          </cell>
          <cell r="J20">
            <v>30</v>
          </cell>
          <cell r="K20">
            <v>42</v>
          </cell>
          <cell r="L20">
            <v>24</v>
          </cell>
          <cell r="M20">
            <v>43</v>
          </cell>
          <cell r="N20">
            <v>17</v>
          </cell>
          <cell r="O20">
            <v>38</v>
          </cell>
          <cell r="P20">
            <v>23</v>
          </cell>
          <cell r="Q20">
            <v>16</v>
          </cell>
          <cell r="R20">
            <v>22</v>
          </cell>
          <cell r="S20">
            <v>284</v>
          </cell>
          <cell r="AC20" t="str">
            <v>105407-P.S.R. TAMBILLOS</v>
          </cell>
          <cell r="AF20">
            <v>0</v>
          </cell>
          <cell r="AN20">
            <v>0</v>
          </cell>
        </row>
        <row r="21">
          <cell r="H21" t="str">
            <v>105321-CES. RURAL  TONGOY</v>
          </cell>
          <cell r="I21">
            <v>0</v>
          </cell>
          <cell r="J21">
            <v>1</v>
          </cell>
          <cell r="K21">
            <v>0</v>
          </cell>
          <cell r="L21">
            <v>2</v>
          </cell>
          <cell r="M21">
            <v>3</v>
          </cell>
          <cell r="N21">
            <v>5</v>
          </cell>
          <cell r="P21">
            <v>5</v>
          </cell>
          <cell r="Q21">
            <v>6</v>
          </cell>
          <cell r="R21">
            <v>3</v>
          </cell>
          <cell r="S21">
            <v>25</v>
          </cell>
          <cell r="AC21" t="str">
            <v>105705-CECOF EL ALBA</v>
          </cell>
          <cell r="AD21">
            <v>0</v>
          </cell>
          <cell r="AI21">
            <v>0</v>
          </cell>
          <cell r="AL21">
            <v>0</v>
          </cell>
          <cell r="AN21">
            <v>0</v>
          </cell>
        </row>
        <row r="22">
          <cell r="H22" t="str">
            <v>105323-CES. DR. SERGIO AGUILAR</v>
          </cell>
          <cell r="I22">
            <v>18</v>
          </cell>
          <cell r="J22">
            <v>19</v>
          </cell>
          <cell r="K22">
            <v>23</v>
          </cell>
          <cell r="L22">
            <v>41</v>
          </cell>
          <cell r="M22">
            <v>27</v>
          </cell>
          <cell r="N22">
            <v>21</v>
          </cell>
          <cell r="O22">
            <v>25</v>
          </cell>
          <cell r="P22">
            <v>22</v>
          </cell>
          <cell r="Q22">
            <v>11</v>
          </cell>
          <cell r="R22">
            <v>25</v>
          </cell>
          <cell r="S22">
            <v>232</v>
          </cell>
          <cell r="AD22">
            <v>2</v>
          </cell>
          <cell r="AE22">
            <v>18</v>
          </cell>
          <cell r="AF22">
            <v>13</v>
          </cell>
          <cell r="AG22">
            <v>11</v>
          </cell>
          <cell r="AH22">
            <v>19</v>
          </cell>
          <cell r="AI22">
            <v>6</v>
          </cell>
          <cell r="AJ22">
            <v>14</v>
          </cell>
          <cell r="AK22">
            <v>20</v>
          </cell>
          <cell r="AL22">
            <v>8</v>
          </cell>
          <cell r="AM22">
            <v>15</v>
          </cell>
          <cell r="AN22">
            <v>126</v>
          </cell>
        </row>
        <row r="23">
          <cell r="H23" t="str">
            <v>105404-P.S.R. EL TANGUE                         </v>
          </cell>
          <cell r="J23">
            <v>1</v>
          </cell>
          <cell r="K23">
            <v>0</v>
          </cell>
          <cell r="L23">
            <v>2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  <cell r="R23">
            <v>2</v>
          </cell>
          <cell r="S23">
            <v>7</v>
          </cell>
          <cell r="AC23" t="str">
            <v>105106-HOSPITAL ANDACOLLO</v>
          </cell>
          <cell r="AD23">
            <v>0</v>
          </cell>
          <cell r="AE23">
            <v>3</v>
          </cell>
          <cell r="AF23">
            <v>1</v>
          </cell>
          <cell r="AG23">
            <v>0</v>
          </cell>
          <cell r="AH23">
            <v>1</v>
          </cell>
          <cell r="AI23">
            <v>1</v>
          </cell>
          <cell r="AJ23">
            <v>2</v>
          </cell>
          <cell r="AK23">
            <v>0</v>
          </cell>
          <cell r="AL23">
            <v>2</v>
          </cell>
          <cell r="AM23">
            <v>0</v>
          </cell>
          <cell r="AN23">
            <v>10</v>
          </cell>
        </row>
        <row r="24">
          <cell r="H24" t="str">
            <v>105405-P.S.R. GUANAQUEROS</v>
          </cell>
          <cell r="I24">
            <v>1</v>
          </cell>
          <cell r="J24">
            <v>1</v>
          </cell>
          <cell r="K24">
            <v>4</v>
          </cell>
          <cell r="L24">
            <v>4</v>
          </cell>
          <cell r="M24">
            <v>1</v>
          </cell>
          <cell r="O24">
            <v>1</v>
          </cell>
          <cell r="P24">
            <v>0</v>
          </cell>
          <cell r="S24">
            <v>12</v>
          </cell>
          <cell r="AD24">
            <v>0</v>
          </cell>
          <cell r="AE24">
            <v>3</v>
          </cell>
          <cell r="AF24">
            <v>1</v>
          </cell>
          <cell r="AG24">
            <v>0</v>
          </cell>
          <cell r="AH24">
            <v>1</v>
          </cell>
          <cell r="AI24">
            <v>1</v>
          </cell>
          <cell r="AJ24">
            <v>2</v>
          </cell>
          <cell r="AK24">
            <v>0</v>
          </cell>
          <cell r="AL24">
            <v>2</v>
          </cell>
          <cell r="AM24">
            <v>0</v>
          </cell>
          <cell r="AN24">
            <v>10</v>
          </cell>
        </row>
        <row r="25">
          <cell r="H25" t="str">
            <v>105406-P.S.R. PAN DE AZUCAR</v>
          </cell>
          <cell r="I25">
            <v>7</v>
          </cell>
          <cell r="J25">
            <v>3</v>
          </cell>
          <cell r="K25">
            <v>3</v>
          </cell>
          <cell r="L25">
            <v>4</v>
          </cell>
          <cell r="M25">
            <v>1</v>
          </cell>
          <cell r="N25">
            <v>1</v>
          </cell>
          <cell r="O25">
            <v>7</v>
          </cell>
          <cell r="P25">
            <v>5</v>
          </cell>
          <cell r="Q25">
            <v>3</v>
          </cell>
          <cell r="R25">
            <v>1</v>
          </cell>
          <cell r="S25">
            <v>35</v>
          </cell>
          <cell r="AC25" t="str">
            <v>105500-P.S.R. CALETA HORNOS        </v>
          </cell>
          <cell r="AH25">
            <v>0</v>
          </cell>
          <cell r="AN25">
            <v>0</v>
          </cell>
        </row>
        <row r="26">
          <cell r="H26" t="str">
            <v>105407-P.S.R. TAMBILLOS</v>
          </cell>
          <cell r="J26">
            <v>0</v>
          </cell>
          <cell r="K26">
            <v>1</v>
          </cell>
          <cell r="L26">
            <v>0</v>
          </cell>
          <cell r="M26">
            <v>1</v>
          </cell>
          <cell r="N26">
            <v>0</v>
          </cell>
          <cell r="S26">
            <v>2</v>
          </cell>
          <cell r="AC26" t="str">
            <v>105505-P.S.R. LOS CHOROS</v>
          </cell>
          <cell r="AG26">
            <v>1</v>
          </cell>
          <cell r="AI26">
            <v>0</v>
          </cell>
          <cell r="AN26">
            <v>1</v>
          </cell>
        </row>
        <row r="27">
          <cell r="H27" t="str">
            <v>105705-CECOF EL ALBA</v>
          </cell>
          <cell r="I27">
            <v>3</v>
          </cell>
          <cell r="J27">
            <v>4</v>
          </cell>
          <cell r="K27">
            <v>4</v>
          </cell>
          <cell r="L27">
            <v>0</v>
          </cell>
          <cell r="M27">
            <v>2</v>
          </cell>
          <cell r="N27">
            <v>2</v>
          </cell>
          <cell r="O27">
            <v>2</v>
          </cell>
          <cell r="P27">
            <v>5</v>
          </cell>
          <cell r="Q27">
            <v>1</v>
          </cell>
          <cell r="R27">
            <v>0</v>
          </cell>
          <cell r="S27">
            <v>23</v>
          </cell>
          <cell r="AC27" t="str">
            <v>105506-P.S.R. EL TRAPICHE</v>
          </cell>
          <cell r="AK27">
            <v>0</v>
          </cell>
          <cell r="AN27">
            <v>0</v>
          </cell>
        </row>
        <row r="28">
          <cell r="I28">
            <v>85</v>
          </cell>
          <cell r="J28">
            <v>98</v>
          </cell>
          <cell r="K28">
            <v>90</v>
          </cell>
          <cell r="L28">
            <v>120</v>
          </cell>
          <cell r="M28">
            <v>96</v>
          </cell>
          <cell r="N28">
            <v>56</v>
          </cell>
          <cell r="O28">
            <v>113</v>
          </cell>
          <cell r="P28">
            <v>96</v>
          </cell>
          <cell r="Q28">
            <v>80</v>
          </cell>
          <cell r="R28">
            <v>68</v>
          </cell>
          <cell r="S28">
            <v>902</v>
          </cell>
          <cell r="AG28">
            <v>1</v>
          </cell>
          <cell r="AH28">
            <v>0</v>
          </cell>
          <cell r="AI28">
            <v>0</v>
          </cell>
          <cell r="AK28">
            <v>0</v>
          </cell>
          <cell r="AN28">
            <v>1</v>
          </cell>
        </row>
        <row r="29">
          <cell r="H29" t="str">
            <v>105106-HOSPITAL ANDACOLLO</v>
          </cell>
          <cell r="I29">
            <v>0</v>
          </cell>
          <cell r="J29">
            <v>2</v>
          </cell>
          <cell r="K29">
            <v>1</v>
          </cell>
          <cell r="L29">
            <v>1</v>
          </cell>
          <cell r="M29">
            <v>1</v>
          </cell>
          <cell r="N29">
            <v>6</v>
          </cell>
          <cell r="O29">
            <v>8</v>
          </cell>
          <cell r="P29">
            <v>4</v>
          </cell>
          <cell r="Q29">
            <v>4</v>
          </cell>
          <cell r="R29">
            <v>3</v>
          </cell>
          <cell r="S29">
            <v>30</v>
          </cell>
          <cell r="AC29" t="str">
            <v>105306-CES. PAIHUANO</v>
          </cell>
          <cell r="AI29">
            <v>0</v>
          </cell>
          <cell r="AJ29">
            <v>0</v>
          </cell>
          <cell r="AL29">
            <v>0</v>
          </cell>
          <cell r="AM29">
            <v>0</v>
          </cell>
          <cell r="AN29">
            <v>0</v>
          </cell>
        </row>
        <row r="30">
          <cell r="I30">
            <v>0</v>
          </cell>
          <cell r="J30">
            <v>2</v>
          </cell>
          <cell r="K30">
            <v>1</v>
          </cell>
          <cell r="L30">
            <v>1</v>
          </cell>
          <cell r="M30">
            <v>1</v>
          </cell>
          <cell r="N30">
            <v>6</v>
          </cell>
          <cell r="O30">
            <v>8</v>
          </cell>
          <cell r="P30">
            <v>4</v>
          </cell>
          <cell r="Q30">
            <v>4</v>
          </cell>
          <cell r="R30">
            <v>3</v>
          </cell>
          <cell r="S30">
            <v>30</v>
          </cell>
          <cell r="AI30">
            <v>0</v>
          </cell>
          <cell r="AJ30">
            <v>0</v>
          </cell>
          <cell r="AL30">
            <v>0</v>
          </cell>
          <cell r="AM30">
            <v>0</v>
          </cell>
          <cell r="AN30">
            <v>0</v>
          </cell>
        </row>
        <row r="31">
          <cell r="H31" t="str">
            <v>105314-CES. LA HIGUERA</v>
          </cell>
          <cell r="I31">
            <v>0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1</v>
          </cell>
          <cell r="P31">
            <v>0</v>
          </cell>
          <cell r="S31">
            <v>3</v>
          </cell>
          <cell r="AC31" t="str">
            <v>105107-HOSPITAL VICUÑA</v>
          </cell>
          <cell r="AD31">
            <v>0</v>
          </cell>
          <cell r="AE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1</v>
          </cell>
          <cell r="AN31">
            <v>1</v>
          </cell>
        </row>
        <row r="32">
          <cell r="H32" t="str">
            <v>105500-P.S.R. CALETA HORNOS        </v>
          </cell>
          <cell r="K32">
            <v>0</v>
          </cell>
          <cell r="N32">
            <v>0</v>
          </cell>
          <cell r="O32">
            <v>1</v>
          </cell>
          <cell r="P32">
            <v>1</v>
          </cell>
          <cell r="Q32">
            <v>0</v>
          </cell>
          <cell r="S32">
            <v>2</v>
          </cell>
          <cell r="AC32" t="str">
            <v>105467-P.S.R. DIAGUITAS</v>
          </cell>
          <cell r="AE32">
            <v>0</v>
          </cell>
          <cell r="AN32">
            <v>0</v>
          </cell>
        </row>
        <row r="33">
          <cell r="H33" t="str">
            <v>105505-P.S.R. LOS CHOROS</v>
          </cell>
          <cell r="J33">
            <v>0</v>
          </cell>
          <cell r="K33">
            <v>0</v>
          </cell>
          <cell r="M33">
            <v>1</v>
          </cell>
          <cell r="P33">
            <v>0</v>
          </cell>
          <cell r="S33">
            <v>1</v>
          </cell>
          <cell r="AD33">
            <v>0</v>
          </cell>
          <cell r="AE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1</v>
          </cell>
          <cell r="AN33">
            <v>1</v>
          </cell>
        </row>
        <row r="34">
          <cell r="H34" t="str">
            <v>105506-P.S.R. EL TRAPICHE</v>
          </cell>
          <cell r="J34">
            <v>0</v>
          </cell>
          <cell r="K34">
            <v>0</v>
          </cell>
          <cell r="L34">
            <v>2</v>
          </cell>
          <cell r="M34">
            <v>0</v>
          </cell>
          <cell r="N34">
            <v>3</v>
          </cell>
          <cell r="O34">
            <v>0</v>
          </cell>
          <cell r="S34">
            <v>5</v>
          </cell>
          <cell r="AC34" t="str">
            <v>105103-HOSPITAL ILLAPEL</v>
          </cell>
          <cell r="AE34">
            <v>3</v>
          </cell>
          <cell r="AF34">
            <v>2</v>
          </cell>
          <cell r="AG34">
            <v>4</v>
          </cell>
          <cell r="AH34">
            <v>7</v>
          </cell>
          <cell r="AI34">
            <v>11</v>
          </cell>
          <cell r="AJ34">
            <v>13</v>
          </cell>
          <cell r="AK34">
            <v>6</v>
          </cell>
          <cell r="AL34">
            <v>2</v>
          </cell>
          <cell r="AM34">
            <v>8</v>
          </cell>
          <cell r="AN34">
            <v>56</v>
          </cell>
        </row>
        <row r="35">
          <cell r="I35">
            <v>0</v>
          </cell>
          <cell r="J35">
            <v>0</v>
          </cell>
          <cell r="K35">
            <v>2</v>
          </cell>
          <cell r="L35">
            <v>2</v>
          </cell>
          <cell r="M35">
            <v>1</v>
          </cell>
          <cell r="N35">
            <v>4</v>
          </cell>
          <cell r="O35">
            <v>1</v>
          </cell>
          <cell r="P35">
            <v>1</v>
          </cell>
          <cell r="Q35">
            <v>0</v>
          </cell>
          <cell r="S35">
            <v>11</v>
          </cell>
          <cell r="AC35" t="str">
            <v>105326-CESFAM SAN RAFAEL</v>
          </cell>
          <cell r="AD35">
            <v>0</v>
          </cell>
          <cell r="AH35">
            <v>0</v>
          </cell>
          <cell r="AL35">
            <v>0</v>
          </cell>
          <cell r="AN35">
            <v>0</v>
          </cell>
        </row>
        <row r="36">
          <cell r="H36" t="str">
            <v>105306-CES. PAIHUANO</v>
          </cell>
          <cell r="N36">
            <v>4</v>
          </cell>
          <cell r="O36">
            <v>2</v>
          </cell>
          <cell r="P36">
            <v>1</v>
          </cell>
          <cell r="Q36">
            <v>1</v>
          </cell>
          <cell r="R36">
            <v>0</v>
          </cell>
          <cell r="S36">
            <v>8</v>
          </cell>
          <cell r="AC36" t="str">
            <v>105443-P.S.R. CARCAMO                   </v>
          </cell>
          <cell r="AE36">
            <v>0</v>
          </cell>
          <cell r="AF36">
            <v>0</v>
          </cell>
          <cell r="AH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H37" t="str">
            <v>105475-P.S.R. HORCON</v>
          </cell>
          <cell r="P37">
            <v>1</v>
          </cell>
          <cell r="S37">
            <v>1</v>
          </cell>
          <cell r="AC37" t="str">
            <v>105444-P.S.R. HUINTIL</v>
          </cell>
          <cell r="AG37">
            <v>0</v>
          </cell>
          <cell r="AN37">
            <v>0</v>
          </cell>
        </row>
        <row r="38">
          <cell r="H38" t="str">
            <v>105476-P.S.R. MONTE GRANDE</v>
          </cell>
          <cell r="N38">
            <v>2</v>
          </cell>
          <cell r="S38">
            <v>2</v>
          </cell>
          <cell r="AC38" t="str">
            <v>105445-P.S.R. LIMAHUIDA</v>
          </cell>
          <cell r="AF38">
            <v>0</v>
          </cell>
          <cell r="AJ38">
            <v>0</v>
          </cell>
          <cell r="AK38">
            <v>0</v>
          </cell>
          <cell r="AN38">
            <v>0</v>
          </cell>
        </row>
        <row r="39">
          <cell r="H39" t="str">
            <v>105477-P.S.R. PISCO ELQUI</v>
          </cell>
          <cell r="O39">
            <v>2</v>
          </cell>
          <cell r="P39">
            <v>0</v>
          </cell>
          <cell r="S39">
            <v>2</v>
          </cell>
          <cell r="AC39" t="str">
            <v>105449-P.S.R. TUNGA NORTE</v>
          </cell>
          <cell r="AF39">
            <v>0</v>
          </cell>
          <cell r="AG39">
            <v>0</v>
          </cell>
          <cell r="AN39">
            <v>0</v>
          </cell>
        </row>
        <row r="40">
          <cell r="N40">
            <v>6</v>
          </cell>
          <cell r="O40">
            <v>4</v>
          </cell>
          <cell r="P40">
            <v>2</v>
          </cell>
          <cell r="Q40">
            <v>1</v>
          </cell>
          <cell r="R40">
            <v>0</v>
          </cell>
          <cell r="S40">
            <v>13</v>
          </cell>
          <cell r="AC40" t="str">
            <v>105485-P.S.R. PLAN DE HORNOS</v>
          </cell>
          <cell r="AE40">
            <v>0</v>
          </cell>
          <cell r="AN40">
            <v>0</v>
          </cell>
        </row>
        <row r="41">
          <cell r="H41" t="str">
            <v>105107-HOSPITAL VICUÑA</v>
          </cell>
          <cell r="I41">
            <v>3</v>
          </cell>
          <cell r="J41">
            <v>14</v>
          </cell>
          <cell r="K41">
            <v>8</v>
          </cell>
          <cell r="L41">
            <v>8</v>
          </cell>
          <cell r="M41">
            <v>2</v>
          </cell>
          <cell r="N41">
            <v>8</v>
          </cell>
          <cell r="O41">
            <v>5</v>
          </cell>
          <cell r="P41">
            <v>12</v>
          </cell>
          <cell r="Q41">
            <v>4</v>
          </cell>
          <cell r="R41">
            <v>6</v>
          </cell>
          <cell r="S41">
            <v>70</v>
          </cell>
          <cell r="AC41" t="str">
            <v>105486-P.S.R. TUNGA SUR</v>
          </cell>
          <cell r="AD41">
            <v>0</v>
          </cell>
          <cell r="AN41">
            <v>0</v>
          </cell>
        </row>
        <row r="42">
          <cell r="H42" t="str">
            <v>105467-P.S.R. DIAGUITAS</v>
          </cell>
          <cell r="L42">
            <v>1</v>
          </cell>
          <cell r="N42">
            <v>1</v>
          </cell>
          <cell r="O42">
            <v>0</v>
          </cell>
          <cell r="S42">
            <v>2</v>
          </cell>
          <cell r="AC42" t="str">
            <v>105496-P.S.R. PINTACURA SUR</v>
          </cell>
          <cell r="AG42">
            <v>0</v>
          </cell>
          <cell r="AH42">
            <v>0</v>
          </cell>
          <cell r="AJ42">
            <v>0</v>
          </cell>
          <cell r="AN42">
            <v>0</v>
          </cell>
        </row>
        <row r="43">
          <cell r="H43" t="str">
            <v>105468-P.S.R. EL MOLLE</v>
          </cell>
          <cell r="L43">
            <v>0</v>
          </cell>
          <cell r="M43">
            <v>1</v>
          </cell>
          <cell r="Q43">
            <v>1</v>
          </cell>
          <cell r="S43">
            <v>2</v>
          </cell>
          <cell r="AD43">
            <v>0</v>
          </cell>
          <cell r="AE43">
            <v>3</v>
          </cell>
          <cell r="AF43">
            <v>2</v>
          </cell>
          <cell r="AG43">
            <v>4</v>
          </cell>
          <cell r="AH43">
            <v>7</v>
          </cell>
          <cell r="AI43">
            <v>11</v>
          </cell>
          <cell r="AJ43">
            <v>13</v>
          </cell>
          <cell r="AK43">
            <v>6</v>
          </cell>
          <cell r="AL43">
            <v>2</v>
          </cell>
          <cell r="AM43">
            <v>8</v>
          </cell>
          <cell r="AN43">
            <v>56</v>
          </cell>
        </row>
        <row r="44">
          <cell r="H44" t="str">
            <v>105469-P.S.R. EL TAMBO</v>
          </cell>
          <cell r="N44">
            <v>0</v>
          </cell>
          <cell r="S44">
            <v>0</v>
          </cell>
          <cell r="AC44" t="str">
            <v>105309-CES. RURAL CANELA</v>
          </cell>
          <cell r="AF44">
            <v>0</v>
          </cell>
          <cell r="AI44">
            <v>0</v>
          </cell>
          <cell r="AJ44">
            <v>1</v>
          </cell>
          <cell r="AK44">
            <v>7</v>
          </cell>
          <cell r="AL44">
            <v>0</v>
          </cell>
          <cell r="AM44">
            <v>0</v>
          </cell>
          <cell r="AN44">
            <v>8</v>
          </cell>
        </row>
        <row r="45">
          <cell r="H45" t="str">
            <v>105471-P.S.R. PERALILLO</v>
          </cell>
          <cell r="I45">
            <v>1</v>
          </cell>
          <cell r="N45">
            <v>0</v>
          </cell>
          <cell r="O45">
            <v>0</v>
          </cell>
          <cell r="P45">
            <v>2</v>
          </cell>
          <cell r="S45">
            <v>3</v>
          </cell>
          <cell r="AC45" t="str">
            <v>105450-P.S.R. MINCHA NORTE            </v>
          </cell>
          <cell r="AH45">
            <v>0</v>
          </cell>
          <cell r="AI45">
            <v>0</v>
          </cell>
          <cell r="AK45">
            <v>0</v>
          </cell>
          <cell r="AM45">
            <v>0</v>
          </cell>
          <cell r="AN45">
            <v>0</v>
          </cell>
        </row>
        <row r="46">
          <cell r="H46" t="str">
            <v>105472-P.S.R. RIVADAVIA</v>
          </cell>
          <cell r="I46">
            <v>0</v>
          </cell>
          <cell r="L46">
            <v>1</v>
          </cell>
          <cell r="Q46">
            <v>0</v>
          </cell>
          <cell r="S46">
            <v>1</v>
          </cell>
          <cell r="AC46" t="str">
            <v>105451-P.S.R. AGUA FRIA</v>
          </cell>
          <cell r="AG46">
            <v>0</v>
          </cell>
          <cell r="AM46">
            <v>0</v>
          </cell>
          <cell r="AN46">
            <v>0</v>
          </cell>
        </row>
        <row r="47">
          <cell r="H47" t="str">
            <v>105473-P.S.R. TALCUNA</v>
          </cell>
          <cell r="P47">
            <v>1</v>
          </cell>
          <cell r="S47">
            <v>1</v>
          </cell>
          <cell r="AC47" t="str">
            <v>105482-P.S.R. CANELA ALTA</v>
          </cell>
          <cell r="AD47">
            <v>0</v>
          </cell>
          <cell r="AE47">
            <v>0</v>
          </cell>
          <cell r="AN47">
            <v>0</v>
          </cell>
        </row>
        <row r="48">
          <cell r="H48" t="str">
            <v>105502-P.S.R. CALINGASTA</v>
          </cell>
          <cell r="I48">
            <v>1</v>
          </cell>
          <cell r="J48">
            <v>2</v>
          </cell>
          <cell r="M48">
            <v>0</v>
          </cell>
          <cell r="N48">
            <v>1</v>
          </cell>
          <cell r="O48">
            <v>0</v>
          </cell>
          <cell r="P48">
            <v>0</v>
          </cell>
          <cell r="S48">
            <v>4</v>
          </cell>
          <cell r="AC48" t="str">
            <v>105484-P.S.R. HUENTELAUQUEN</v>
          </cell>
          <cell r="AG48">
            <v>1</v>
          </cell>
          <cell r="AJ48">
            <v>0</v>
          </cell>
          <cell r="AN48">
            <v>1</v>
          </cell>
        </row>
        <row r="49">
          <cell r="H49" t="str">
            <v>105509-P.S.R. GUALLIGUAICA</v>
          </cell>
          <cell r="Q49">
            <v>0</v>
          </cell>
          <cell r="R49">
            <v>1</v>
          </cell>
          <cell r="S49">
            <v>1</v>
          </cell>
          <cell r="AC49" t="str">
            <v>105488-P.S.R. ESPIRITU SANTO</v>
          </cell>
          <cell r="AF49">
            <v>0</v>
          </cell>
          <cell r="AN49">
            <v>0</v>
          </cell>
        </row>
        <row r="50">
          <cell r="I50">
            <v>5</v>
          </cell>
          <cell r="J50">
            <v>16</v>
          </cell>
          <cell r="K50">
            <v>8</v>
          </cell>
          <cell r="L50">
            <v>10</v>
          </cell>
          <cell r="M50">
            <v>3</v>
          </cell>
          <cell r="N50">
            <v>10</v>
          </cell>
          <cell r="O50">
            <v>5</v>
          </cell>
          <cell r="P50">
            <v>15</v>
          </cell>
          <cell r="Q50">
            <v>5</v>
          </cell>
          <cell r="R50">
            <v>7</v>
          </cell>
          <cell r="S50">
            <v>84</v>
          </cell>
          <cell r="AC50" t="str">
            <v>105498-P.S.R. QUEBRADA DE LINARES</v>
          </cell>
          <cell r="AG50">
            <v>0</v>
          </cell>
          <cell r="AJ50">
            <v>1</v>
          </cell>
          <cell r="AN50">
            <v>1</v>
          </cell>
        </row>
        <row r="51">
          <cell r="H51" t="str">
            <v>105103-HOSPITAL ILLAPEL</v>
          </cell>
          <cell r="J51">
            <v>3</v>
          </cell>
          <cell r="K51">
            <v>5</v>
          </cell>
          <cell r="L51">
            <v>6</v>
          </cell>
          <cell r="M51">
            <v>10</v>
          </cell>
          <cell r="N51">
            <v>8</v>
          </cell>
          <cell r="O51">
            <v>9</v>
          </cell>
          <cell r="P51">
            <v>15</v>
          </cell>
          <cell r="Q51">
            <v>5</v>
          </cell>
          <cell r="R51">
            <v>5</v>
          </cell>
          <cell r="S51">
            <v>66</v>
          </cell>
          <cell r="AD51">
            <v>0</v>
          </cell>
          <cell r="AE51">
            <v>0</v>
          </cell>
          <cell r="AF51">
            <v>0</v>
          </cell>
          <cell r="AG51">
            <v>1</v>
          </cell>
          <cell r="AH51">
            <v>0</v>
          </cell>
          <cell r="AI51">
            <v>0</v>
          </cell>
          <cell r="AJ51">
            <v>2</v>
          </cell>
          <cell r="AK51">
            <v>7</v>
          </cell>
          <cell r="AL51">
            <v>0</v>
          </cell>
          <cell r="AM51">
            <v>0</v>
          </cell>
          <cell r="AN51">
            <v>10</v>
          </cell>
        </row>
        <row r="52">
          <cell r="H52" t="str">
            <v>105326-CESFAM SAN RAFAEL</v>
          </cell>
          <cell r="I52">
            <v>4</v>
          </cell>
          <cell r="J52">
            <v>4</v>
          </cell>
          <cell r="M52">
            <v>4</v>
          </cell>
          <cell r="N52">
            <v>3</v>
          </cell>
          <cell r="O52">
            <v>2</v>
          </cell>
          <cell r="P52">
            <v>5</v>
          </cell>
          <cell r="Q52">
            <v>4</v>
          </cell>
          <cell r="R52">
            <v>6</v>
          </cell>
          <cell r="S52">
            <v>32</v>
          </cell>
          <cell r="AC52" t="str">
            <v>105108-HOSPITAL LOS VILOS</v>
          </cell>
          <cell r="AD52">
            <v>3</v>
          </cell>
          <cell r="AE52">
            <v>7</v>
          </cell>
          <cell r="AF52">
            <v>1</v>
          </cell>
          <cell r="AG52">
            <v>1</v>
          </cell>
          <cell r="AH52">
            <v>1</v>
          </cell>
          <cell r="AI52">
            <v>7</v>
          </cell>
          <cell r="AJ52">
            <v>7</v>
          </cell>
          <cell r="AK52">
            <v>7</v>
          </cell>
          <cell r="AL52">
            <v>3</v>
          </cell>
          <cell r="AM52">
            <v>7</v>
          </cell>
          <cell r="AN52">
            <v>44</v>
          </cell>
        </row>
        <row r="53">
          <cell r="H53" t="str">
            <v>105443-P.S.R. CARCAMO                   </v>
          </cell>
          <cell r="O53">
            <v>1</v>
          </cell>
          <cell r="P53">
            <v>1</v>
          </cell>
          <cell r="Q53">
            <v>0</v>
          </cell>
          <cell r="S53">
            <v>2</v>
          </cell>
          <cell r="AC53" t="str">
            <v>105478-P.S.R. CAIMANES                   </v>
          </cell>
          <cell r="AI53">
            <v>3</v>
          </cell>
          <cell r="AL53">
            <v>0</v>
          </cell>
          <cell r="AM53">
            <v>0</v>
          </cell>
          <cell r="AN53">
            <v>3</v>
          </cell>
        </row>
        <row r="54">
          <cell r="H54" t="str">
            <v>105445-P.S.R. LIMAHUIDA</v>
          </cell>
          <cell r="O54">
            <v>1</v>
          </cell>
          <cell r="P54">
            <v>1</v>
          </cell>
          <cell r="S54">
            <v>2</v>
          </cell>
          <cell r="AC54" t="str">
            <v>105479-P.S.R. GUANGUALI</v>
          </cell>
          <cell r="AH54">
            <v>0</v>
          </cell>
          <cell r="AJ54">
            <v>0</v>
          </cell>
          <cell r="AN54">
            <v>0</v>
          </cell>
        </row>
        <row r="55">
          <cell r="H55" t="str">
            <v>105446-P.S.R. MATANCILLA</v>
          </cell>
          <cell r="O55">
            <v>0</v>
          </cell>
          <cell r="S55">
            <v>0</v>
          </cell>
          <cell r="AC55" t="str">
            <v>105480-P.S.R. QUILIMARI</v>
          </cell>
          <cell r="AE55">
            <v>0</v>
          </cell>
          <cell r="AM55">
            <v>0</v>
          </cell>
          <cell r="AN55">
            <v>0</v>
          </cell>
        </row>
        <row r="56">
          <cell r="H56" t="str">
            <v>105447-P.S.R. PERALILLO</v>
          </cell>
          <cell r="O56">
            <v>0</v>
          </cell>
          <cell r="S56">
            <v>0</v>
          </cell>
          <cell r="AC56" t="str">
            <v>105511-P.S.R. LOS CONDORES</v>
          </cell>
          <cell r="AM56">
            <v>0</v>
          </cell>
          <cell r="AN56">
            <v>0</v>
          </cell>
        </row>
        <row r="57">
          <cell r="H57" t="str">
            <v>105448-P.S.R. SANTA VIRGINIA</v>
          </cell>
          <cell r="P57">
            <v>1</v>
          </cell>
          <cell r="S57">
            <v>1</v>
          </cell>
          <cell r="AD57">
            <v>3</v>
          </cell>
          <cell r="AE57">
            <v>7</v>
          </cell>
          <cell r="AF57">
            <v>1</v>
          </cell>
          <cell r="AG57">
            <v>1</v>
          </cell>
          <cell r="AH57">
            <v>1</v>
          </cell>
          <cell r="AI57">
            <v>10</v>
          </cell>
          <cell r="AJ57">
            <v>7</v>
          </cell>
          <cell r="AK57">
            <v>7</v>
          </cell>
          <cell r="AL57">
            <v>3</v>
          </cell>
          <cell r="AM57">
            <v>7</v>
          </cell>
          <cell r="AN57">
            <v>47</v>
          </cell>
        </row>
        <row r="58">
          <cell r="H58" t="str">
            <v>105449-P.S.R. TUNGA NORTE</v>
          </cell>
          <cell r="P58">
            <v>0</v>
          </cell>
          <cell r="Q58">
            <v>1</v>
          </cell>
          <cell r="R58">
            <v>1</v>
          </cell>
          <cell r="S58">
            <v>2</v>
          </cell>
          <cell r="AC58" t="str">
            <v>105104-HOSPITAL SALAMANCA</v>
          </cell>
          <cell r="AD58">
            <v>0</v>
          </cell>
          <cell r="AE58">
            <v>13</v>
          </cell>
          <cell r="AF58">
            <v>6</v>
          </cell>
          <cell r="AG58">
            <v>1</v>
          </cell>
          <cell r="AH58">
            <v>0</v>
          </cell>
          <cell r="AI58">
            <v>12</v>
          </cell>
          <cell r="AJ58">
            <v>8</v>
          </cell>
          <cell r="AK58">
            <v>4</v>
          </cell>
          <cell r="AL58">
            <v>4</v>
          </cell>
          <cell r="AM58">
            <v>3</v>
          </cell>
          <cell r="AN58">
            <v>51</v>
          </cell>
        </row>
        <row r="59">
          <cell r="H59" t="str">
            <v>105485-P.S.R. PLAN DE HORNOS</v>
          </cell>
          <cell r="I59">
            <v>0</v>
          </cell>
          <cell r="J59">
            <v>1</v>
          </cell>
          <cell r="K59">
            <v>1</v>
          </cell>
          <cell r="L59">
            <v>1</v>
          </cell>
          <cell r="M59">
            <v>0</v>
          </cell>
          <cell r="P59">
            <v>0</v>
          </cell>
          <cell r="S59">
            <v>3</v>
          </cell>
          <cell r="AC59" t="str">
            <v>105452-P.S.R. CUNCUMEN                 </v>
          </cell>
          <cell r="AD59">
            <v>0</v>
          </cell>
          <cell r="AE59">
            <v>0</v>
          </cell>
          <cell r="AG59">
            <v>0</v>
          </cell>
          <cell r="AH59">
            <v>1</v>
          </cell>
          <cell r="AI59">
            <v>1</v>
          </cell>
          <cell r="AJ59">
            <v>0</v>
          </cell>
          <cell r="AM59">
            <v>0</v>
          </cell>
          <cell r="AN59">
            <v>2</v>
          </cell>
        </row>
        <row r="60">
          <cell r="H60" t="str">
            <v>105487-P.S.R. CAÑAS UNO</v>
          </cell>
          <cell r="I60">
            <v>0</v>
          </cell>
          <cell r="J60">
            <v>0</v>
          </cell>
          <cell r="K60">
            <v>0</v>
          </cell>
          <cell r="M60">
            <v>1</v>
          </cell>
          <cell r="N60">
            <v>0</v>
          </cell>
          <cell r="O60">
            <v>2</v>
          </cell>
          <cell r="P60">
            <v>0</v>
          </cell>
          <cell r="Q60">
            <v>0</v>
          </cell>
          <cell r="S60">
            <v>3</v>
          </cell>
          <cell r="AC60" t="str">
            <v>105453-P.S.R. TRANQUILLA</v>
          </cell>
          <cell r="AJ60">
            <v>1</v>
          </cell>
          <cell r="AN60">
            <v>1</v>
          </cell>
        </row>
        <row r="61">
          <cell r="H61" t="str">
            <v>105496-P.S.R. PINTACURA SUR</v>
          </cell>
          <cell r="I61">
            <v>1</v>
          </cell>
          <cell r="K61">
            <v>0</v>
          </cell>
          <cell r="Q61">
            <v>0</v>
          </cell>
          <cell r="S61">
            <v>1</v>
          </cell>
          <cell r="AC61" t="str">
            <v>105454-P.S.R. CUNLAGUA</v>
          </cell>
          <cell r="AG61">
            <v>0</v>
          </cell>
          <cell r="AH61">
            <v>0</v>
          </cell>
          <cell r="AI61">
            <v>0</v>
          </cell>
          <cell r="AK61">
            <v>0</v>
          </cell>
          <cell r="AN61">
            <v>0</v>
          </cell>
        </row>
        <row r="62">
          <cell r="I62">
            <v>5</v>
          </cell>
          <cell r="J62">
            <v>8</v>
          </cell>
          <cell r="K62">
            <v>6</v>
          </cell>
          <cell r="L62">
            <v>7</v>
          </cell>
          <cell r="M62">
            <v>15</v>
          </cell>
          <cell r="N62">
            <v>11</v>
          </cell>
          <cell r="O62">
            <v>15</v>
          </cell>
          <cell r="P62">
            <v>23</v>
          </cell>
          <cell r="Q62">
            <v>10</v>
          </cell>
          <cell r="R62">
            <v>12</v>
          </cell>
          <cell r="S62">
            <v>112</v>
          </cell>
          <cell r="AC62" t="str">
            <v>105455-P.S.R. CHILLEPIN</v>
          </cell>
          <cell r="AD62">
            <v>2</v>
          </cell>
          <cell r="AE62">
            <v>0</v>
          </cell>
          <cell r="AH62">
            <v>1</v>
          </cell>
          <cell r="AK62">
            <v>0</v>
          </cell>
          <cell r="AN62">
            <v>3</v>
          </cell>
        </row>
        <row r="63">
          <cell r="H63" t="str">
            <v>105309-CES. RURAL CANELA</v>
          </cell>
          <cell r="I63">
            <v>0</v>
          </cell>
          <cell r="J63">
            <v>5</v>
          </cell>
          <cell r="K63">
            <v>4</v>
          </cell>
          <cell r="L63">
            <v>2</v>
          </cell>
          <cell r="M63">
            <v>4</v>
          </cell>
          <cell r="N63">
            <v>2</v>
          </cell>
          <cell r="O63">
            <v>4</v>
          </cell>
          <cell r="P63">
            <v>2</v>
          </cell>
          <cell r="Q63">
            <v>1</v>
          </cell>
          <cell r="R63">
            <v>2</v>
          </cell>
          <cell r="S63">
            <v>26</v>
          </cell>
          <cell r="AC63" t="str">
            <v>105456-P.S.R. LLIMPO</v>
          </cell>
          <cell r="AF63">
            <v>1</v>
          </cell>
          <cell r="AJ63">
            <v>0</v>
          </cell>
          <cell r="AN63">
            <v>1</v>
          </cell>
        </row>
        <row r="64">
          <cell r="H64" t="str">
            <v>105450-P.S.R. MINCHA NORTE            </v>
          </cell>
          <cell r="I64">
            <v>1</v>
          </cell>
          <cell r="J64">
            <v>0</v>
          </cell>
          <cell r="K64">
            <v>0</v>
          </cell>
          <cell r="N64">
            <v>0</v>
          </cell>
          <cell r="Q64">
            <v>0</v>
          </cell>
          <cell r="R64">
            <v>1</v>
          </cell>
          <cell r="S64">
            <v>2</v>
          </cell>
          <cell r="AC64" t="str">
            <v>105457-P.S.R. SAN AGUSTIN</v>
          </cell>
          <cell r="AD64">
            <v>0</v>
          </cell>
          <cell r="AN64">
            <v>0</v>
          </cell>
        </row>
        <row r="65">
          <cell r="H65" t="str">
            <v>105451-P.S.R. AGUA FRIA</v>
          </cell>
          <cell r="I65">
            <v>1</v>
          </cell>
          <cell r="J65">
            <v>0</v>
          </cell>
          <cell r="L65">
            <v>1</v>
          </cell>
          <cell r="R65">
            <v>1</v>
          </cell>
          <cell r="S65">
            <v>3</v>
          </cell>
          <cell r="AC65" t="str">
            <v>105458-P.S.R. TAHUINCO</v>
          </cell>
          <cell r="AF65">
            <v>0</v>
          </cell>
          <cell r="AH65">
            <v>0</v>
          </cell>
          <cell r="AL65">
            <v>0</v>
          </cell>
          <cell r="AN65">
            <v>0</v>
          </cell>
        </row>
        <row r="66">
          <cell r="H66" t="str">
            <v>105482-P.S.R. CANELA ALTA</v>
          </cell>
          <cell r="I66">
            <v>0</v>
          </cell>
          <cell r="J66">
            <v>0</v>
          </cell>
          <cell r="K66">
            <v>0</v>
          </cell>
          <cell r="N66">
            <v>1</v>
          </cell>
          <cell r="R66">
            <v>0</v>
          </cell>
          <cell r="S66">
            <v>1</v>
          </cell>
          <cell r="AC66" t="str">
            <v>105491-P.S.R. QUELEN BAJO</v>
          </cell>
          <cell r="AD66">
            <v>0</v>
          </cell>
          <cell r="AE66">
            <v>0</v>
          </cell>
          <cell r="AG66">
            <v>0</v>
          </cell>
          <cell r="AJ66">
            <v>0</v>
          </cell>
          <cell r="AK66">
            <v>1</v>
          </cell>
          <cell r="AN66">
            <v>1</v>
          </cell>
        </row>
        <row r="67">
          <cell r="H67" t="str">
            <v>105483-P.S.R. LOS RULOS</v>
          </cell>
          <cell r="I67">
            <v>2</v>
          </cell>
          <cell r="R67">
            <v>0</v>
          </cell>
          <cell r="S67">
            <v>2</v>
          </cell>
          <cell r="AC67" t="str">
            <v>105492-P.S.R. CAMISA</v>
          </cell>
          <cell r="AJ67">
            <v>0</v>
          </cell>
          <cell r="AN67">
            <v>0</v>
          </cell>
        </row>
        <row r="68">
          <cell r="H68" t="str">
            <v>105484-P.S.R. HUENTELAUQUEN</v>
          </cell>
          <cell r="J68">
            <v>0</v>
          </cell>
          <cell r="K68">
            <v>1</v>
          </cell>
          <cell r="L68">
            <v>1</v>
          </cell>
          <cell r="M68">
            <v>0</v>
          </cell>
          <cell r="N68">
            <v>0</v>
          </cell>
          <cell r="O68">
            <v>0</v>
          </cell>
          <cell r="R68">
            <v>0</v>
          </cell>
          <cell r="S68">
            <v>2</v>
          </cell>
          <cell r="AC68" t="str">
            <v>105501-P.S.R. ARBOLEDA GRANDE</v>
          </cell>
          <cell r="AD68">
            <v>0</v>
          </cell>
          <cell r="AE68">
            <v>0</v>
          </cell>
          <cell r="AF68">
            <v>1</v>
          </cell>
          <cell r="AH68">
            <v>0</v>
          </cell>
          <cell r="AJ68">
            <v>0</v>
          </cell>
          <cell r="AL68">
            <v>0</v>
          </cell>
          <cell r="AN68">
            <v>1</v>
          </cell>
        </row>
        <row r="69">
          <cell r="H69" t="str">
            <v>105488-P.S.R. ESPIRITU SANTO</v>
          </cell>
          <cell r="I69">
            <v>1</v>
          </cell>
          <cell r="J69">
            <v>1</v>
          </cell>
          <cell r="N69">
            <v>0</v>
          </cell>
          <cell r="S69">
            <v>2</v>
          </cell>
          <cell r="AD69">
            <v>2</v>
          </cell>
          <cell r="AE69">
            <v>13</v>
          </cell>
          <cell r="AF69">
            <v>8</v>
          </cell>
          <cell r="AG69">
            <v>1</v>
          </cell>
          <cell r="AH69">
            <v>2</v>
          </cell>
          <cell r="AI69">
            <v>13</v>
          </cell>
          <cell r="AJ69">
            <v>9</v>
          </cell>
          <cell r="AK69">
            <v>5</v>
          </cell>
          <cell r="AL69">
            <v>4</v>
          </cell>
          <cell r="AM69">
            <v>3</v>
          </cell>
          <cell r="AN69">
            <v>60</v>
          </cell>
        </row>
        <row r="70">
          <cell r="H70" t="str">
            <v>105493-P.S.R. MINCHA SUR</v>
          </cell>
          <cell r="N70">
            <v>1</v>
          </cell>
          <cell r="P70">
            <v>1</v>
          </cell>
          <cell r="R70">
            <v>0</v>
          </cell>
          <cell r="S70">
            <v>2</v>
          </cell>
          <cell r="AC70" t="str">
            <v>105315-CES. RURAL C. DE TAMAYA</v>
          </cell>
          <cell r="AE70">
            <v>1</v>
          </cell>
          <cell r="AF70">
            <v>0</v>
          </cell>
          <cell r="AG70">
            <v>0</v>
          </cell>
          <cell r="AH70">
            <v>1</v>
          </cell>
          <cell r="AI70">
            <v>0</v>
          </cell>
          <cell r="AJ70">
            <v>0</v>
          </cell>
          <cell r="AM70">
            <v>0</v>
          </cell>
          <cell r="AN70">
            <v>2</v>
          </cell>
        </row>
        <row r="71">
          <cell r="H71" t="str">
            <v>105497-P.S.R. JABONERIA</v>
          </cell>
          <cell r="L71">
            <v>1</v>
          </cell>
          <cell r="S71">
            <v>1</v>
          </cell>
          <cell r="AC71" t="str">
            <v>105317-CES. JORGE JORDAN D.</v>
          </cell>
          <cell r="AD71">
            <v>1</v>
          </cell>
          <cell r="AE71">
            <v>1</v>
          </cell>
          <cell r="AF71">
            <v>3</v>
          </cell>
          <cell r="AG71">
            <v>0</v>
          </cell>
          <cell r="AH71">
            <v>1</v>
          </cell>
          <cell r="AI71">
            <v>4</v>
          </cell>
          <cell r="AJ71">
            <v>0</v>
          </cell>
          <cell r="AK71">
            <v>0</v>
          </cell>
          <cell r="AL71">
            <v>0</v>
          </cell>
          <cell r="AN71">
            <v>10</v>
          </cell>
        </row>
        <row r="72">
          <cell r="H72" t="str">
            <v>105498-P.S.R. QUEBRADA DE LINARES</v>
          </cell>
          <cell r="N72">
            <v>0</v>
          </cell>
          <cell r="O72">
            <v>0</v>
          </cell>
          <cell r="S72">
            <v>0</v>
          </cell>
          <cell r="AC72" t="str">
            <v>105322-CES. MARCOS MACUADA</v>
          </cell>
          <cell r="AD72">
            <v>1</v>
          </cell>
          <cell r="AE72">
            <v>0</v>
          </cell>
          <cell r="AF72">
            <v>2</v>
          </cell>
          <cell r="AG72">
            <v>2</v>
          </cell>
          <cell r="AI72">
            <v>10</v>
          </cell>
          <cell r="AJ72">
            <v>1</v>
          </cell>
          <cell r="AK72">
            <v>1</v>
          </cell>
          <cell r="AL72">
            <v>0</v>
          </cell>
          <cell r="AN72">
            <v>17</v>
          </cell>
        </row>
        <row r="73">
          <cell r="I73">
            <v>5</v>
          </cell>
          <cell r="J73">
            <v>6</v>
          </cell>
          <cell r="K73">
            <v>5</v>
          </cell>
          <cell r="L73">
            <v>5</v>
          </cell>
          <cell r="M73">
            <v>4</v>
          </cell>
          <cell r="N73">
            <v>4</v>
          </cell>
          <cell r="O73">
            <v>4</v>
          </cell>
          <cell r="P73">
            <v>3</v>
          </cell>
          <cell r="Q73">
            <v>1</v>
          </cell>
          <cell r="R73">
            <v>4</v>
          </cell>
          <cell r="S73">
            <v>41</v>
          </cell>
          <cell r="AC73" t="str">
            <v>105324-CES. SOTAQUI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K73">
            <v>1</v>
          </cell>
          <cell r="AL73">
            <v>0</v>
          </cell>
          <cell r="AN73">
            <v>1</v>
          </cell>
        </row>
        <row r="74">
          <cell r="H74" t="str">
            <v>105108-HOSPITAL LOS VILOS</v>
          </cell>
          <cell r="I74">
            <v>3</v>
          </cell>
          <cell r="J74">
            <v>4</v>
          </cell>
          <cell r="K74">
            <v>2</v>
          </cell>
          <cell r="L74">
            <v>2</v>
          </cell>
          <cell r="M74">
            <v>8</v>
          </cell>
          <cell r="N74">
            <v>4</v>
          </cell>
          <cell r="O74">
            <v>6</v>
          </cell>
          <cell r="P74">
            <v>11</v>
          </cell>
          <cell r="Q74">
            <v>4</v>
          </cell>
          <cell r="R74">
            <v>3</v>
          </cell>
          <cell r="S74">
            <v>47</v>
          </cell>
          <cell r="AC74" t="str">
            <v>105415-P.S.R. BARRAZA</v>
          </cell>
          <cell r="AD74">
            <v>1</v>
          </cell>
          <cell r="AF74">
            <v>0</v>
          </cell>
          <cell r="AI74">
            <v>2</v>
          </cell>
          <cell r="AK74">
            <v>1</v>
          </cell>
          <cell r="AL74">
            <v>1</v>
          </cell>
          <cell r="AN74">
            <v>5</v>
          </cell>
        </row>
        <row r="75">
          <cell r="H75" t="str">
            <v>105478-P.S.R. CAIMANES                   </v>
          </cell>
          <cell r="I75">
            <v>2</v>
          </cell>
          <cell r="J75">
            <v>0</v>
          </cell>
          <cell r="K75">
            <v>1</v>
          </cell>
          <cell r="M75">
            <v>1</v>
          </cell>
          <cell r="N75">
            <v>1</v>
          </cell>
          <cell r="O75">
            <v>0</v>
          </cell>
          <cell r="P75">
            <v>0</v>
          </cell>
          <cell r="Q75">
            <v>2</v>
          </cell>
          <cell r="R75">
            <v>1</v>
          </cell>
          <cell r="S75">
            <v>8</v>
          </cell>
          <cell r="AC75" t="str">
            <v>105416-P.S.R. CAMARICO                  </v>
          </cell>
          <cell r="AD75">
            <v>0</v>
          </cell>
          <cell r="AE75">
            <v>0</v>
          </cell>
          <cell r="AK75">
            <v>1</v>
          </cell>
          <cell r="AL75">
            <v>0</v>
          </cell>
          <cell r="AN75">
            <v>1</v>
          </cell>
        </row>
        <row r="76">
          <cell r="H76" t="str">
            <v>105479-P.S.R. GUANGUALI</v>
          </cell>
          <cell r="I76">
            <v>1</v>
          </cell>
          <cell r="J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3</v>
          </cell>
          <cell r="AC76" t="str">
            <v>105417-P.S.R. ALCONES BAJOS</v>
          </cell>
          <cell r="AD76">
            <v>1</v>
          </cell>
          <cell r="AE76">
            <v>0</v>
          </cell>
          <cell r="AH76">
            <v>0</v>
          </cell>
          <cell r="AJ76">
            <v>0</v>
          </cell>
          <cell r="AK76">
            <v>0</v>
          </cell>
          <cell r="AN76">
            <v>1</v>
          </cell>
        </row>
        <row r="77">
          <cell r="H77" t="str">
            <v>105480-P.S.R. QUILIMARI</v>
          </cell>
          <cell r="I77">
            <v>0</v>
          </cell>
          <cell r="J77">
            <v>0</v>
          </cell>
          <cell r="P77">
            <v>1</v>
          </cell>
          <cell r="R77">
            <v>1</v>
          </cell>
          <cell r="S77">
            <v>2</v>
          </cell>
          <cell r="AC77" t="str">
            <v>105419-P.S.R. LAS SOSSAS</v>
          </cell>
          <cell r="AF77">
            <v>0</v>
          </cell>
          <cell r="AK77">
            <v>0</v>
          </cell>
          <cell r="AL77">
            <v>1</v>
          </cell>
          <cell r="AN77">
            <v>1</v>
          </cell>
        </row>
        <row r="78">
          <cell r="H78" t="str">
            <v>105481-P.S.R. TILAMA</v>
          </cell>
          <cell r="I78">
            <v>0</v>
          </cell>
          <cell r="M78">
            <v>0</v>
          </cell>
          <cell r="Q78">
            <v>0</v>
          </cell>
          <cell r="R78">
            <v>0</v>
          </cell>
          <cell r="S78">
            <v>0</v>
          </cell>
          <cell r="AC78" t="str">
            <v>105420-P.S.R. LIMARI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1</v>
          </cell>
          <cell r="AJ78">
            <v>5</v>
          </cell>
          <cell r="AK78">
            <v>1</v>
          </cell>
          <cell r="AL78">
            <v>0</v>
          </cell>
          <cell r="AN78">
            <v>7</v>
          </cell>
        </row>
        <row r="79">
          <cell r="H79" t="str">
            <v>105511-P.S.R. LOS CONDORES</v>
          </cell>
          <cell r="Q79">
            <v>0</v>
          </cell>
          <cell r="R79">
            <v>0</v>
          </cell>
          <cell r="S79">
            <v>0</v>
          </cell>
          <cell r="AC79" t="str">
            <v>105422-P.S.R. HORNILLOS</v>
          </cell>
          <cell r="AL79">
            <v>0</v>
          </cell>
          <cell r="AN79">
            <v>0</v>
          </cell>
        </row>
        <row r="80">
          <cell r="I80">
            <v>6</v>
          </cell>
          <cell r="J80">
            <v>4</v>
          </cell>
          <cell r="K80">
            <v>3</v>
          </cell>
          <cell r="L80">
            <v>2</v>
          </cell>
          <cell r="M80">
            <v>9</v>
          </cell>
          <cell r="N80">
            <v>6</v>
          </cell>
          <cell r="O80">
            <v>6</v>
          </cell>
          <cell r="P80">
            <v>12</v>
          </cell>
          <cell r="Q80">
            <v>6</v>
          </cell>
          <cell r="R80">
            <v>6</v>
          </cell>
          <cell r="S80">
            <v>60</v>
          </cell>
          <cell r="AC80" t="str">
            <v>105437-P.S.R. CHALINGA</v>
          </cell>
          <cell r="AG80">
            <v>0</v>
          </cell>
          <cell r="AK80">
            <v>0</v>
          </cell>
          <cell r="AN80">
            <v>0</v>
          </cell>
        </row>
        <row r="81">
          <cell r="H81" t="str">
            <v>105104-HOSPITAL SALAMANCA</v>
          </cell>
          <cell r="I81">
            <v>9</v>
          </cell>
          <cell r="J81">
            <v>6</v>
          </cell>
          <cell r="K81">
            <v>10</v>
          </cell>
          <cell r="L81">
            <v>6</v>
          </cell>
          <cell r="M81">
            <v>6</v>
          </cell>
          <cell r="N81">
            <v>5</v>
          </cell>
          <cell r="O81">
            <v>13</v>
          </cell>
          <cell r="P81">
            <v>6</v>
          </cell>
          <cell r="Q81">
            <v>9</v>
          </cell>
          <cell r="R81">
            <v>1</v>
          </cell>
          <cell r="S81">
            <v>71</v>
          </cell>
          <cell r="AC81" t="str">
            <v>105439-P.S.R. CERRO BLANCO</v>
          </cell>
          <cell r="AD81">
            <v>0</v>
          </cell>
          <cell r="AE81">
            <v>1</v>
          </cell>
          <cell r="AJ81">
            <v>0</v>
          </cell>
          <cell r="AL81">
            <v>0</v>
          </cell>
          <cell r="AN81">
            <v>1</v>
          </cell>
        </row>
        <row r="82">
          <cell r="H82" t="str">
            <v>105452-P.S.R. CUNCUMEN                 </v>
          </cell>
          <cell r="I82">
            <v>6</v>
          </cell>
          <cell r="J82">
            <v>3</v>
          </cell>
          <cell r="K82">
            <v>1</v>
          </cell>
          <cell r="L82">
            <v>0</v>
          </cell>
          <cell r="M82">
            <v>5</v>
          </cell>
          <cell r="N82">
            <v>0</v>
          </cell>
          <cell r="O82">
            <v>0</v>
          </cell>
          <cell r="P82">
            <v>1</v>
          </cell>
          <cell r="Q82">
            <v>1</v>
          </cell>
          <cell r="R82">
            <v>2</v>
          </cell>
          <cell r="S82">
            <v>19</v>
          </cell>
          <cell r="AC82" t="str">
            <v>105507-P.S.R. HUAMALATA</v>
          </cell>
          <cell r="AD82">
            <v>0</v>
          </cell>
          <cell r="AF82">
            <v>0</v>
          </cell>
          <cell r="AH82">
            <v>1</v>
          </cell>
          <cell r="AI82">
            <v>4</v>
          </cell>
          <cell r="AK82">
            <v>0</v>
          </cell>
          <cell r="AN82">
            <v>5</v>
          </cell>
        </row>
        <row r="83">
          <cell r="H83" t="str">
            <v>105453-P.S.R. TRANQUILLA</v>
          </cell>
          <cell r="I83">
            <v>0</v>
          </cell>
          <cell r="J83">
            <v>0</v>
          </cell>
          <cell r="M83">
            <v>0</v>
          </cell>
          <cell r="P83">
            <v>0</v>
          </cell>
          <cell r="Q83">
            <v>1</v>
          </cell>
          <cell r="R83">
            <v>0</v>
          </cell>
          <cell r="S83">
            <v>1</v>
          </cell>
          <cell r="AC83" t="str">
            <v>105510-P.S.R. RECOLETA</v>
          </cell>
          <cell r="AD83">
            <v>0</v>
          </cell>
          <cell r="AE83">
            <v>1</v>
          </cell>
          <cell r="AF83">
            <v>1</v>
          </cell>
          <cell r="AG83">
            <v>0</v>
          </cell>
          <cell r="AH83">
            <v>0</v>
          </cell>
          <cell r="AI83">
            <v>1</v>
          </cell>
          <cell r="AJ83">
            <v>0</v>
          </cell>
          <cell r="AK83">
            <v>0</v>
          </cell>
          <cell r="AL83">
            <v>0</v>
          </cell>
          <cell r="AN83">
            <v>3</v>
          </cell>
        </row>
        <row r="84">
          <cell r="H84" t="str">
            <v>105454-P.S.R. CUNLAGUA</v>
          </cell>
          <cell r="M84">
            <v>0</v>
          </cell>
          <cell r="P84">
            <v>1</v>
          </cell>
          <cell r="Q84">
            <v>0</v>
          </cell>
          <cell r="S84">
            <v>1</v>
          </cell>
          <cell r="AC84" t="str">
            <v>105722-CECOF SAN JOSE DE LA DEHESA</v>
          </cell>
          <cell r="AD84">
            <v>0</v>
          </cell>
          <cell r="AE84">
            <v>1</v>
          </cell>
          <cell r="AF84">
            <v>0</v>
          </cell>
          <cell r="AG84">
            <v>1</v>
          </cell>
          <cell r="AK84">
            <v>0</v>
          </cell>
          <cell r="AN84">
            <v>2</v>
          </cell>
        </row>
        <row r="85">
          <cell r="H85" t="str">
            <v>105455-P.S.R. CHILLEPIN</v>
          </cell>
          <cell r="I85">
            <v>0</v>
          </cell>
          <cell r="J85">
            <v>0</v>
          </cell>
          <cell r="L85">
            <v>2</v>
          </cell>
          <cell r="M85">
            <v>1</v>
          </cell>
          <cell r="N85">
            <v>0</v>
          </cell>
          <cell r="O85">
            <v>0</v>
          </cell>
          <cell r="P85">
            <v>1</v>
          </cell>
          <cell r="R85">
            <v>0</v>
          </cell>
          <cell r="S85">
            <v>4</v>
          </cell>
          <cell r="AC85" t="str">
            <v>105723-CECOF LIMARI</v>
          </cell>
          <cell r="AD85">
            <v>2</v>
          </cell>
          <cell r="AE85">
            <v>5</v>
          </cell>
          <cell r="AH85">
            <v>0</v>
          </cell>
          <cell r="AN85">
            <v>7</v>
          </cell>
        </row>
        <row r="86">
          <cell r="H86" t="str">
            <v>105456-P.S.R. LLIMPO</v>
          </cell>
          <cell r="I86">
            <v>0</v>
          </cell>
          <cell r="M86">
            <v>4</v>
          </cell>
          <cell r="N86">
            <v>1</v>
          </cell>
          <cell r="O86">
            <v>0</v>
          </cell>
          <cell r="P86">
            <v>0</v>
          </cell>
          <cell r="R86">
            <v>1</v>
          </cell>
          <cell r="S86">
            <v>6</v>
          </cell>
          <cell r="AD86">
            <v>6</v>
          </cell>
          <cell r="AE86">
            <v>10</v>
          </cell>
          <cell r="AF86">
            <v>6</v>
          </cell>
          <cell r="AG86">
            <v>3</v>
          </cell>
          <cell r="AH86">
            <v>3</v>
          </cell>
          <cell r="AI86">
            <v>22</v>
          </cell>
          <cell r="AJ86">
            <v>6</v>
          </cell>
          <cell r="AK86">
            <v>5</v>
          </cell>
          <cell r="AL86">
            <v>2</v>
          </cell>
          <cell r="AM86">
            <v>0</v>
          </cell>
          <cell r="AN86">
            <v>63</v>
          </cell>
        </row>
        <row r="87">
          <cell r="H87" t="str">
            <v>105457-P.S.R. SAN AGUSTIN</v>
          </cell>
          <cell r="I87">
            <v>1</v>
          </cell>
          <cell r="J87">
            <v>1</v>
          </cell>
          <cell r="K87">
            <v>1</v>
          </cell>
          <cell r="L87">
            <v>0</v>
          </cell>
          <cell r="N87">
            <v>1</v>
          </cell>
          <cell r="O87">
            <v>0</v>
          </cell>
          <cell r="Q87">
            <v>0</v>
          </cell>
          <cell r="S87">
            <v>4</v>
          </cell>
          <cell r="AC87" t="str">
            <v>105105-HOSPITAL COMBARBALA</v>
          </cell>
          <cell r="AD87">
            <v>1</v>
          </cell>
          <cell r="AE87">
            <v>0</v>
          </cell>
          <cell r="AF87">
            <v>0</v>
          </cell>
          <cell r="AG87">
            <v>0</v>
          </cell>
          <cell r="AH87">
            <v>1</v>
          </cell>
          <cell r="AI87">
            <v>0</v>
          </cell>
          <cell r="AJ87">
            <v>1</v>
          </cell>
          <cell r="AK87">
            <v>0</v>
          </cell>
          <cell r="AL87">
            <v>0</v>
          </cell>
          <cell r="AM87">
            <v>0</v>
          </cell>
          <cell r="AN87">
            <v>3</v>
          </cell>
        </row>
        <row r="88">
          <cell r="H88" t="str">
            <v>105458-P.S.R. TAHUINCO</v>
          </cell>
          <cell r="J88">
            <v>0</v>
          </cell>
          <cell r="K88">
            <v>0</v>
          </cell>
          <cell r="M88">
            <v>0</v>
          </cell>
          <cell r="N88">
            <v>0</v>
          </cell>
          <cell r="O88">
            <v>1</v>
          </cell>
          <cell r="R88">
            <v>0</v>
          </cell>
          <cell r="S88">
            <v>1</v>
          </cell>
          <cell r="AC88" t="str">
            <v>105434-P.S.R. SAN MARCOS</v>
          </cell>
          <cell r="AJ88">
            <v>0</v>
          </cell>
          <cell r="AM88">
            <v>0</v>
          </cell>
          <cell r="AN88">
            <v>0</v>
          </cell>
        </row>
        <row r="89">
          <cell r="H89" t="str">
            <v>105491-P.S.R. QUELEN BAJO</v>
          </cell>
          <cell r="K89">
            <v>1</v>
          </cell>
          <cell r="N89">
            <v>1</v>
          </cell>
          <cell r="O89">
            <v>1</v>
          </cell>
          <cell r="P89">
            <v>0</v>
          </cell>
          <cell r="R89">
            <v>1</v>
          </cell>
          <cell r="S89">
            <v>4</v>
          </cell>
          <cell r="AC89" t="str">
            <v>105441-P.S.R. MANQUEHUA</v>
          </cell>
          <cell r="AK89">
            <v>0</v>
          </cell>
          <cell r="AL89">
            <v>0</v>
          </cell>
          <cell r="AN89">
            <v>0</v>
          </cell>
        </row>
        <row r="90">
          <cell r="H90" t="str">
            <v>105492-P.S.R. CAMISA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AC90" t="str">
            <v>105459-P.S.R. BARRANCAS                </v>
          </cell>
          <cell r="AD90">
            <v>0</v>
          </cell>
          <cell r="AN90">
            <v>0</v>
          </cell>
        </row>
        <row r="91">
          <cell r="H91" t="str">
            <v>105501-P.S.R. ARBOLEDA GRANDE</v>
          </cell>
          <cell r="I91">
            <v>0</v>
          </cell>
          <cell r="L91">
            <v>0</v>
          </cell>
          <cell r="M91">
            <v>0</v>
          </cell>
          <cell r="N91">
            <v>0</v>
          </cell>
          <cell r="O91">
            <v>2</v>
          </cell>
          <cell r="Q91">
            <v>0</v>
          </cell>
          <cell r="R91">
            <v>0</v>
          </cell>
          <cell r="S91">
            <v>2</v>
          </cell>
          <cell r="AC91" t="str">
            <v>105460-P.S.R. COGOTI 18</v>
          </cell>
          <cell r="AD91">
            <v>2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2</v>
          </cell>
        </row>
        <row r="92">
          <cell r="I92">
            <v>16</v>
          </cell>
          <cell r="J92">
            <v>10</v>
          </cell>
          <cell r="K92">
            <v>13</v>
          </cell>
          <cell r="L92">
            <v>8</v>
          </cell>
          <cell r="M92">
            <v>16</v>
          </cell>
          <cell r="N92">
            <v>8</v>
          </cell>
          <cell r="O92">
            <v>17</v>
          </cell>
          <cell r="P92">
            <v>9</v>
          </cell>
          <cell r="Q92">
            <v>11</v>
          </cell>
          <cell r="R92">
            <v>5</v>
          </cell>
          <cell r="S92">
            <v>113</v>
          </cell>
          <cell r="AC92" t="str">
            <v>105462-P.S.R. EL SAUCE</v>
          </cell>
          <cell r="AG92">
            <v>1</v>
          </cell>
          <cell r="AN92">
            <v>1</v>
          </cell>
        </row>
        <row r="93">
          <cell r="H93" t="str">
            <v>105315-CES. RURAL C. DE TAMAYA</v>
          </cell>
          <cell r="J93">
            <v>1</v>
          </cell>
          <cell r="K93">
            <v>5</v>
          </cell>
          <cell r="L93">
            <v>3</v>
          </cell>
          <cell r="M93">
            <v>1</v>
          </cell>
          <cell r="N93">
            <v>3</v>
          </cell>
          <cell r="O93">
            <v>2</v>
          </cell>
          <cell r="P93">
            <v>4</v>
          </cell>
          <cell r="Q93">
            <v>4</v>
          </cell>
          <cell r="R93">
            <v>2</v>
          </cell>
          <cell r="S93">
            <v>25</v>
          </cell>
          <cell r="AC93" t="str">
            <v>105463-P.S.R. QUILITAPIA</v>
          </cell>
          <cell r="AH93">
            <v>0</v>
          </cell>
          <cell r="AM93">
            <v>0</v>
          </cell>
          <cell r="AN93">
            <v>0</v>
          </cell>
        </row>
        <row r="94">
          <cell r="H94" t="str">
            <v>105317-CES. JORGE JORDAN D.</v>
          </cell>
          <cell r="I94">
            <v>7</v>
          </cell>
          <cell r="J94">
            <v>13</v>
          </cell>
          <cell r="K94">
            <v>12</v>
          </cell>
          <cell r="L94">
            <v>8</v>
          </cell>
          <cell r="M94">
            <v>13</v>
          </cell>
          <cell r="N94">
            <v>8</v>
          </cell>
          <cell r="O94">
            <v>10</v>
          </cell>
          <cell r="P94">
            <v>15</v>
          </cell>
          <cell r="Q94">
            <v>10</v>
          </cell>
          <cell r="S94">
            <v>96</v>
          </cell>
          <cell r="AC94" t="str">
            <v>105464-P.S.R. LA LIGUA</v>
          </cell>
          <cell r="AH94">
            <v>0</v>
          </cell>
          <cell r="AI94">
            <v>0</v>
          </cell>
          <cell r="AL94">
            <v>1</v>
          </cell>
          <cell r="AN94">
            <v>1</v>
          </cell>
        </row>
        <row r="95">
          <cell r="H95" t="str">
            <v>105322-CES. MARCOS MACUADA</v>
          </cell>
          <cell r="I95">
            <v>8</v>
          </cell>
          <cell r="J95">
            <v>2</v>
          </cell>
          <cell r="K95">
            <v>5</v>
          </cell>
          <cell r="L95">
            <v>6</v>
          </cell>
          <cell r="M95">
            <v>25</v>
          </cell>
          <cell r="O95">
            <v>15</v>
          </cell>
          <cell r="P95">
            <v>8</v>
          </cell>
          <cell r="R95">
            <v>2</v>
          </cell>
          <cell r="S95">
            <v>71</v>
          </cell>
          <cell r="AC95" t="str">
            <v>105465-P.S.R. RAMADILLA</v>
          </cell>
          <cell r="AD95">
            <v>0</v>
          </cell>
          <cell r="AJ95">
            <v>0</v>
          </cell>
          <cell r="AL95">
            <v>0</v>
          </cell>
          <cell r="AN95">
            <v>0</v>
          </cell>
        </row>
        <row r="96">
          <cell r="H96" t="str">
            <v>105324-CES. SOTAQUI</v>
          </cell>
          <cell r="I96">
            <v>4</v>
          </cell>
          <cell r="J96">
            <v>3</v>
          </cell>
          <cell r="K96">
            <v>1</v>
          </cell>
          <cell r="L96">
            <v>0</v>
          </cell>
          <cell r="P96">
            <v>4</v>
          </cell>
          <cell r="Q96">
            <v>0</v>
          </cell>
          <cell r="S96">
            <v>12</v>
          </cell>
          <cell r="AC96" t="str">
            <v>105466-P.S.R. VALLE HERMOSO</v>
          </cell>
          <cell r="AF96">
            <v>0</v>
          </cell>
          <cell r="AN96">
            <v>0</v>
          </cell>
        </row>
        <row r="97">
          <cell r="H97" t="str">
            <v>105415-P.S.R. BARRAZA</v>
          </cell>
          <cell r="I97">
            <v>2</v>
          </cell>
          <cell r="K97">
            <v>0</v>
          </cell>
          <cell r="M97">
            <v>0</v>
          </cell>
          <cell r="N97">
            <v>1</v>
          </cell>
          <cell r="P97">
            <v>1</v>
          </cell>
          <cell r="Q97">
            <v>1</v>
          </cell>
          <cell r="R97">
            <v>1</v>
          </cell>
          <cell r="S97">
            <v>6</v>
          </cell>
          <cell r="AC97" t="str">
            <v>105490-P.S.R. EL DURAZNO</v>
          </cell>
          <cell r="AJ97">
            <v>0</v>
          </cell>
          <cell r="AN97">
            <v>0</v>
          </cell>
        </row>
        <row r="98">
          <cell r="H98" t="str">
            <v>105416-P.S.R. CAMARICO                  </v>
          </cell>
          <cell r="I98">
            <v>0</v>
          </cell>
          <cell r="J98">
            <v>2</v>
          </cell>
          <cell r="L98">
            <v>1</v>
          </cell>
          <cell r="M98">
            <v>0</v>
          </cell>
          <cell r="O98">
            <v>2</v>
          </cell>
          <cell r="P98">
            <v>2</v>
          </cell>
          <cell r="Q98">
            <v>0</v>
          </cell>
          <cell r="S98">
            <v>7</v>
          </cell>
          <cell r="AD98">
            <v>3</v>
          </cell>
          <cell r="AE98">
            <v>0</v>
          </cell>
          <cell r="AF98">
            <v>0</v>
          </cell>
          <cell r="AG98">
            <v>1</v>
          </cell>
          <cell r="AH98">
            <v>1</v>
          </cell>
          <cell r="AI98">
            <v>0</v>
          </cell>
          <cell r="AJ98">
            <v>1</v>
          </cell>
          <cell r="AK98">
            <v>0</v>
          </cell>
          <cell r="AL98">
            <v>1</v>
          </cell>
          <cell r="AM98">
            <v>0</v>
          </cell>
          <cell r="AN98">
            <v>7</v>
          </cell>
        </row>
        <row r="99">
          <cell r="H99" t="str">
            <v>105417-P.S.R. ALCONES BAJOS</v>
          </cell>
          <cell r="J99">
            <v>1</v>
          </cell>
          <cell r="L99">
            <v>1</v>
          </cell>
          <cell r="M99">
            <v>1</v>
          </cell>
          <cell r="O99">
            <v>0</v>
          </cell>
          <cell r="P99">
            <v>0</v>
          </cell>
          <cell r="S99">
            <v>3</v>
          </cell>
          <cell r="AC99" t="str">
            <v>105307-CES. RURAL MONTE PATRIA</v>
          </cell>
          <cell r="AD99">
            <v>3</v>
          </cell>
          <cell r="AE99">
            <v>0</v>
          </cell>
          <cell r="AF99">
            <v>0</v>
          </cell>
          <cell r="AG99">
            <v>0</v>
          </cell>
          <cell r="AI99">
            <v>0</v>
          </cell>
          <cell r="AJ99">
            <v>0</v>
          </cell>
          <cell r="AK99">
            <v>0</v>
          </cell>
          <cell r="AM99">
            <v>0</v>
          </cell>
          <cell r="AN99">
            <v>3</v>
          </cell>
        </row>
        <row r="100">
          <cell r="H100" t="str">
            <v>105419-P.S.R. LAS SOSSAS</v>
          </cell>
          <cell r="K100">
            <v>2</v>
          </cell>
          <cell r="L100">
            <v>0</v>
          </cell>
          <cell r="M100">
            <v>1</v>
          </cell>
          <cell r="O100">
            <v>0</v>
          </cell>
          <cell r="Q100">
            <v>0</v>
          </cell>
          <cell r="R100">
            <v>0</v>
          </cell>
          <cell r="S100">
            <v>3</v>
          </cell>
          <cell r="AC100" t="str">
            <v>105311-CES. RURAL CHAÑARAL ALTO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</row>
        <row r="101">
          <cell r="H101" t="str">
            <v>105420-P.S.R. LIMARI</v>
          </cell>
          <cell r="I101">
            <v>1</v>
          </cell>
          <cell r="J101">
            <v>2</v>
          </cell>
          <cell r="K101">
            <v>1</v>
          </cell>
          <cell r="M101">
            <v>0</v>
          </cell>
          <cell r="N101">
            <v>3</v>
          </cell>
          <cell r="O101">
            <v>1</v>
          </cell>
          <cell r="P101">
            <v>1</v>
          </cell>
          <cell r="Q101">
            <v>1</v>
          </cell>
          <cell r="S101">
            <v>10</v>
          </cell>
          <cell r="AC101" t="str">
            <v>105312-CES. RURAL CAREN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I101">
            <v>0</v>
          </cell>
          <cell r="AJ101">
            <v>4</v>
          </cell>
          <cell r="AK101">
            <v>0</v>
          </cell>
          <cell r="AL101">
            <v>0</v>
          </cell>
          <cell r="AN101">
            <v>4</v>
          </cell>
        </row>
        <row r="102">
          <cell r="H102" t="str">
            <v>105422-P.S.R. HORNILLOS</v>
          </cell>
          <cell r="J102">
            <v>0</v>
          </cell>
          <cell r="K102">
            <v>0</v>
          </cell>
          <cell r="Q102">
            <v>1</v>
          </cell>
          <cell r="S102">
            <v>1</v>
          </cell>
          <cell r="AC102" t="str">
            <v>105318-CES. RURAL EL PALQUI</v>
          </cell>
          <cell r="AD102">
            <v>1</v>
          </cell>
          <cell r="AE102">
            <v>0</v>
          </cell>
          <cell r="AF102">
            <v>0</v>
          </cell>
          <cell r="AG102">
            <v>3</v>
          </cell>
          <cell r="AI102">
            <v>0</v>
          </cell>
          <cell r="AJ102">
            <v>1</v>
          </cell>
          <cell r="AK102">
            <v>0</v>
          </cell>
          <cell r="AL102">
            <v>1</v>
          </cell>
          <cell r="AN102">
            <v>6</v>
          </cell>
        </row>
        <row r="103">
          <cell r="H103" t="str">
            <v>105437-P.S.R. CHALINGA</v>
          </cell>
          <cell r="I103">
            <v>2</v>
          </cell>
          <cell r="L103">
            <v>0</v>
          </cell>
          <cell r="N103">
            <v>0</v>
          </cell>
          <cell r="S103">
            <v>2</v>
          </cell>
          <cell r="AC103" t="str">
            <v>105430-P.S.R. MIALQUI</v>
          </cell>
          <cell r="AD103">
            <v>1</v>
          </cell>
          <cell r="AN103">
            <v>1</v>
          </cell>
        </row>
        <row r="104">
          <cell r="H104" t="str">
            <v>105439-P.S.R. CERRO BLANCO</v>
          </cell>
          <cell r="P104">
            <v>0</v>
          </cell>
          <cell r="S104">
            <v>0</v>
          </cell>
          <cell r="AC104" t="str">
            <v>105431-P.S.R. PEDREGAL</v>
          </cell>
          <cell r="AD104">
            <v>1</v>
          </cell>
          <cell r="AE104">
            <v>0</v>
          </cell>
          <cell r="AL104">
            <v>0</v>
          </cell>
          <cell r="AN104">
            <v>1</v>
          </cell>
        </row>
        <row r="105">
          <cell r="H105" t="str">
            <v>105507-P.S.R. HUAMALATA</v>
          </cell>
          <cell r="I105">
            <v>2</v>
          </cell>
          <cell r="J105">
            <v>0</v>
          </cell>
          <cell r="K105">
            <v>0</v>
          </cell>
          <cell r="L105">
            <v>1</v>
          </cell>
          <cell r="M105">
            <v>1</v>
          </cell>
          <cell r="R105">
            <v>0</v>
          </cell>
          <cell r="S105">
            <v>4</v>
          </cell>
          <cell r="AC105" t="str">
            <v>105432-P.S.R. RAPEL</v>
          </cell>
          <cell r="AF105">
            <v>0</v>
          </cell>
          <cell r="AN105">
            <v>0</v>
          </cell>
        </row>
        <row r="106">
          <cell r="H106" t="str">
            <v>105510-P.S.R. RECOLETA</v>
          </cell>
          <cell r="I106">
            <v>1</v>
          </cell>
          <cell r="J106">
            <v>0</v>
          </cell>
          <cell r="K106">
            <v>0</v>
          </cell>
          <cell r="L106">
            <v>2</v>
          </cell>
          <cell r="M106">
            <v>1</v>
          </cell>
          <cell r="N106">
            <v>0</v>
          </cell>
          <cell r="O106">
            <v>0</v>
          </cell>
          <cell r="P106">
            <v>1</v>
          </cell>
          <cell r="Q106">
            <v>0</v>
          </cell>
          <cell r="R106">
            <v>0</v>
          </cell>
          <cell r="S106">
            <v>5</v>
          </cell>
          <cell r="AC106" t="str">
            <v>105435-P.S.R. TULAHUEN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N106">
            <v>0</v>
          </cell>
        </row>
        <row r="107">
          <cell r="H107" t="str">
            <v>105722-CECOF SAN JOSE DE LA DEHESA</v>
          </cell>
          <cell r="I107">
            <v>2</v>
          </cell>
          <cell r="J107">
            <v>0</v>
          </cell>
          <cell r="K107">
            <v>3</v>
          </cell>
          <cell r="L107">
            <v>0</v>
          </cell>
          <cell r="M107">
            <v>1</v>
          </cell>
          <cell r="S107">
            <v>6</v>
          </cell>
          <cell r="AC107" t="str">
            <v>105436-P.S.R. EL MAITEN</v>
          </cell>
          <cell r="AE107">
            <v>0</v>
          </cell>
          <cell r="AF107">
            <v>1</v>
          </cell>
          <cell r="AH107">
            <v>0</v>
          </cell>
          <cell r="AI107">
            <v>0</v>
          </cell>
          <cell r="AK107">
            <v>0</v>
          </cell>
          <cell r="AN107">
            <v>1</v>
          </cell>
        </row>
        <row r="108">
          <cell r="H108" t="str">
            <v>105723-CECOF LIMARI</v>
          </cell>
          <cell r="I108">
            <v>2</v>
          </cell>
          <cell r="J108">
            <v>1</v>
          </cell>
          <cell r="K108">
            <v>3</v>
          </cell>
          <cell r="R108">
            <v>2</v>
          </cell>
          <cell r="S108">
            <v>8</v>
          </cell>
          <cell r="AC108" t="str">
            <v>105489-P.S.R. RAMADAS DE TULAHUEN</v>
          </cell>
          <cell r="AK108">
            <v>0</v>
          </cell>
          <cell r="AL108">
            <v>0</v>
          </cell>
          <cell r="AN108">
            <v>0</v>
          </cell>
        </row>
        <row r="109">
          <cell r="I109">
            <v>31</v>
          </cell>
          <cell r="J109">
            <v>25</v>
          </cell>
          <cell r="K109">
            <v>32</v>
          </cell>
          <cell r="L109">
            <v>22</v>
          </cell>
          <cell r="M109">
            <v>44</v>
          </cell>
          <cell r="N109">
            <v>15</v>
          </cell>
          <cell r="O109">
            <v>30</v>
          </cell>
          <cell r="P109">
            <v>36</v>
          </cell>
          <cell r="Q109">
            <v>17</v>
          </cell>
          <cell r="R109">
            <v>7</v>
          </cell>
          <cell r="S109">
            <v>259</v>
          </cell>
          <cell r="AD109">
            <v>6</v>
          </cell>
          <cell r="AE109">
            <v>0</v>
          </cell>
          <cell r="AF109">
            <v>1</v>
          </cell>
          <cell r="AG109">
            <v>3</v>
          </cell>
          <cell r="AH109">
            <v>0</v>
          </cell>
          <cell r="AI109">
            <v>0</v>
          </cell>
          <cell r="AJ109">
            <v>5</v>
          </cell>
          <cell r="AK109">
            <v>0</v>
          </cell>
          <cell r="AL109">
            <v>1</v>
          </cell>
          <cell r="AM109">
            <v>0</v>
          </cell>
          <cell r="AN109">
            <v>16</v>
          </cell>
        </row>
        <row r="110">
          <cell r="H110" t="str">
            <v>105105-HOSPITAL COMBARBALA</v>
          </cell>
          <cell r="I110">
            <v>3</v>
          </cell>
          <cell r="J110">
            <v>2</v>
          </cell>
          <cell r="K110">
            <v>2</v>
          </cell>
          <cell r="L110">
            <v>7</v>
          </cell>
          <cell r="M110">
            <v>4</v>
          </cell>
          <cell r="N110">
            <v>4</v>
          </cell>
          <cell r="O110">
            <v>2</v>
          </cell>
          <cell r="P110">
            <v>4</v>
          </cell>
          <cell r="Q110">
            <v>1</v>
          </cell>
          <cell r="R110">
            <v>3</v>
          </cell>
          <cell r="S110">
            <v>32</v>
          </cell>
          <cell r="AC110" t="str">
            <v>105308-CES. RURAL PUNITAQUI</v>
          </cell>
          <cell r="AE110">
            <v>0</v>
          </cell>
          <cell r="AG110">
            <v>0</v>
          </cell>
          <cell r="AI110">
            <v>0</v>
          </cell>
          <cell r="AN110">
            <v>0</v>
          </cell>
        </row>
        <row r="111">
          <cell r="H111" t="str">
            <v>105434-P.S.R. SAN MARCOS</v>
          </cell>
          <cell r="J111">
            <v>1</v>
          </cell>
          <cell r="L111">
            <v>1</v>
          </cell>
          <cell r="N111">
            <v>0</v>
          </cell>
          <cell r="O111">
            <v>2</v>
          </cell>
          <cell r="P111">
            <v>1</v>
          </cell>
          <cell r="Q111">
            <v>2</v>
          </cell>
          <cell r="R111">
            <v>0</v>
          </cell>
          <cell r="S111">
            <v>7</v>
          </cell>
          <cell r="AC111" t="str">
            <v>105440-P.S.R. DIVISADERO</v>
          </cell>
          <cell r="AE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</row>
        <row r="112">
          <cell r="H112" t="str">
            <v>105441-P.S.R. MANQUEHUA</v>
          </cell>
          <cell r="K112">
            <v>0</v>
          </cell>
          <cell r="L112">
            <v>0</v>
          </cell>
          <cell r="Q112">
            <v>0</v>
          </cell>
          <cell r="R112">
            <v>1</v>
          </cell>
          <cell r="S112">
            <v>1</v>
          </cell>
          <cell r="AC112" t="str">
            <v>105508-P.S.R. EL PARRAL DE QUILES  </v>
          </cell>
          <cell r="AH112">
            <v>0</v>
          </cell>
          <cell r="AN112">
            <v>0</v>
          </cell>
        </row>
        <row r="113">
          <cell r="H113" t="str">
            <v>105459-P.S.R. BARRANCAS                </v>
          </cell>
          <cell r="I113">
            <v>0</v>
          </cell>
          <cell r="J113">
            <v>0</v>
          </cell>
          <cell r="L113">
            <v>0</v>
          </cell>
          <cell r="M113">
            <v>1</v>
          </cell>
          <cell r="O113">
            <v>0</v>
          </cell>
          <cell r="Q113">
            <v>0</v>
          </cell>
          <cell r="R113">
            <v>0</v>
          </cell>
          <cell r="S113">
            <v>1</v>
          </cell>
          <cell r="AE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</row>
        <row r="114">
          <cell r="H114" t="str">
            <v>105460-P.S.R. COGOTI 18</v>
          </cell>
          <cell r="K114">
            <v>0</v>
          </cell>
          <cell r="L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1</v>
          </cell>
          <cell r="S114">
            <v>3</v>
          </cell>
          <cell r="AC114" t="str">
            <v>105409-P.S.R. EL CHAÑAR</v>
          </cell>
          <cell r="AE114">
            <v>0</v>
          </cell>
          <cell r="AN114">
            <v>0</v>
          </cell>
        </row>
        <row r="115">
          <cell r="H115" t="str">
            <v>105461-P.S.R. EL HUACHO</v>
          </cell>
          <cell r="N115">
            <v>0</v>
          </cell>
          <cell r="Q115">
            <v>0</v>
          </cell>
          <cell r="S115">
            <v>0</v>
          </cell>
          <cell r="AC115" t="str">
            <v>105411-P.S.R. LAS BREAS</v>
          </cell>
          <cell r="AM115">
            <v>1</v>
          </cell>
          <cell r="AN115">
            <v>1</v>
          </cell>
        </row>
        <row r="116">
          <cell r="H116" t="str">
            <v>105462-P.S.R. EL SAUCE</v>
          </cell>
          <cell r="I116">
            <v>0</v>
          </cell>
          <cell r="J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AC116" t="str">
            <v>105414-P.S.R. SERON</v>
          </cell>
          <cell r="AE116">
            <v>0</v>
          </cell>
          <cell r="AN116">
            <v>0</v>
          </cell>
        </row>
        <row r="117">
          <cell r="H117" t="str">
            <v>105463-P.S.R. QUILITAPIA</v>
          </cell>
          <cell r="I117">
            <v>2</v>
          </cell>
          <cell r="K117">
            <v>0</v>
          </cell>
          <cell r="L117">
            <v>0</v>
          </cell>
          <cell r="M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5</v>
          </cell>
          <cell r="AE117">
            <v>0</v>
          </cell>
          <cell r="AM117">
            <v>1</v>
          </cell>
          <cell r="AN117">
            <v>1</v>
          </cell>
        </row>
        <row r="118">
          <cell r="H118" t="str">
            <v>105464-P.S.R. LA LIGUA</v>
          </cell>
          <cell r="I118">
            <v>0</v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P118">
            <v>1</v>
          </cell>
          <cell r="Q118">
            <v>0</v>
          </cell>
          <cell r="R118">
            <v>0</v>
          </cell>
          <cell r="S118">
            <v>1</v>
          </cell>
          <cell r="AD118">
            <v>44</v>
          </cell>
          <cell r="AE118">
            <v>86</v>
          </cell>
          <cell r="AF118">
            <v>87</v>
          </cell>
          <cell r="AG118">
            <v>61</v>
          </cell>
          <cell r="AH118">
            <v>63</v>
          </cell>
          <cell r="AI118">
            <v>178</v>
          </cell>
          <cell r="AJ118">
            <v>95</v>
          </cell>
          <cell r="AK118">
            <v>78</v>
          </cell>
          <cell r="AL118">
            <v>53</v>
          </cell>
          <cell r="AM118">
            <v>66</v>
          </cell>
          <cell r="AN118">
            <v>811</v>
          </cell>
        </row>
        <row r="119">
          <cell r="H119" t="str">
            <v>105465-P.S.R. RAMADILLA</v>
          </cell>
          <cell r="R119">
            <v>0</v>
          </cell>
          <cell r="S119">
            <v>0</v>
          </cell>
        </row>
        <row r="120">
          <cell r="H120" t="str">
            <v>105466-P.S.R. VALLE HERMOSO</v>
          </cell>
          <cell r="P120">
            <v>0</v>
          </cell>
          <cell r="R120">
            <v>0</v>
          </cell>
          <cell r="S120">
            <v>0</v>
          </cell>
        </row>
        <row r="121">
          <cell r="H121" t="str">
            <v>105490-P.S.R. EL DURAZNO</v>
          </cell>
          <cell r="M121">
            <v>1</v>
          </cell>
          <cell r="S121">
            <v>1</v>
          </cell>
        </row>
        <row r="122">
          <cell r="I122">
            <v>5</v>
          </cell>
          <cell r="J122">
            <v>3</v>
          </cell>
          <cell r="K122">
            <v>2</v>
          </cell>
          <cell r="L122">
            <v>8</v>
          </cell>
          <cell r="M122">
            <v>7</v>
          </cell>
          <cell r="N122">
            <v>4</v>
          </cell>
          <cell r="O122">
            <v>8</v>
          </cell>
          <cell r="P122">
            <v>6</v>
          </cell>
          <cell r="Q122">
            <v>3</v>
          </cell>
          <cell r="R122">
            <v>5</v>
          </cell>
          <cell r="S122">
            <v>51</v>
          </cell>
        </row>
        <row r="123">
          <cell r="H123" t="str">
            <v>105307-CES. RURAL MONTE PATRIA</v>
          </cell>
          <cell r="I123">
            <v>6</v>
          </cell>
          <cell r="J123">
            <v>4</v>
          </cell>
          <cell r="K123">
            <v>7</v>
          </cell>
          <cell r="L123">
            <v>1</v>
          </cell>
          <cell r="M123">
            <v>1</v>
          </cell>
          <cell r="N123">
            <v>7</v>
          </cell>
          <cell r="O123">
            <v>1</v>
          </cell>
          <cell r="P123">
            <v>8</v>
          </cell>
          <cell r="Q123">
            <v>4</v>
          </cell>
          <cell r="R123">
            <v>4</v>
          </cell>
          <cell r="S123">
            <v>43</v>
          </cell>
        </row>
        <row r="124">
          <cell r="H124" t="str">
            <v>105311-CES. RURAL CHAÑARAL ALTO</v>
          </cell>
          <cell r="I124">
            <v>0</v>
          </cell>
          <cell r="N124">
            <v>0</v>
          </cell>
          <cell r="O124">
            <v>3</v>
          </cell>
          <cell r="P124">
            <v>7</v>
          </cell>
          <cell r="R124">
            <v>1</v>
          </cell>
          <cell r="S124">
            <v>11</v>
          </cell>
        </row>
        <row r="125">
          <cell r="H125" t="str">
            <v>105312-CES. RURAL CAREN</v>
          </cell>
          <cell r="I125">
            <v>0</v>
          </cell>
          <cell r="J125">
            <v>1</v>
          </cell>
          <cell r="K125">
            <v>4</v>
          </cell>
          <cell r="L125">
            <v>0</v>
          </cell>
          <cell r="N125">
            <v>3</v>
          </cell>
          <cell r="O125">
            <v>1</v>
          </cell>
          <cell r="P125">
            <v>0</v>
          </cell>
          <cell r="Q125">
            <v>2</v>
          </cell>
          <cell r="S125">
            <v>11</v>
          </cell>
        </row>
        <row r="126">
          <cell r="H126" t="str">
            <v>105318-CES. RURAL EL PALQUI</v>
          </cell>
          <cell r="I126">
            <v>0</v>
          </cell>
          <cell r="J126">
            <v>2</v>
          </cell>
          <cell r="K126">
            <v>5</v>
          </cell>
          <cell r="L126">
            <v>0</v>
          </cell>
          <cell r="M126">
            <v>4</v>
          </cell>
          <cell r="N126">
            <v>0</v>
          </cell>
          <cell r="O126">
            <v>4</v>
          </cell>
          <cell r="P126">
            <v>1</v>
          </cell>
          <cell r="Q126">
            <v>3</v>
          </cell>
          <cell r="R126">
            <v>0</v>
          </cell>
          <cell r="S126">
            <v>19</v>
          </cell>
        </row>
        <row r="127">
          <cell r="H127" t="str">
            <v>105425-P.S.R. CHILECITO</v>
          </cell>
          <cell r="K127">
            <v>0</v>
          </cell>
          <cell r="L127">
            <v>0</v>
          </cell>
          <cell r="S127">
            <v>0</v>
          </cell>
        </row>
        <row r="128">
          <cell r="H128" t="str">
            <v>105427-P.S.R. HACIENDA VALDIVIA</v>
          </cell>
          <cell r="Q128">
            <v>0</v>
          </cell>
          <cell r="S128">
            <v>0</v>
          </cell>
        </row>
        <row r="129">
          <cell r="H129" t="str">
            <v>105430-P.S.R. MIALQUI</v>
          </cell>
          <cell r="J129">
            <v>0</v>
          </cell>
          <cell r="O129">
            <v>1</v>
          </cell>
          <cell r="S129">
            <v>1</v>
          </cell>
        </row>
        <row r="130">
          <cell r="H130" t="str">
            <v>105431-P.S.R. PEDREGAL</v>
          </cell>
          <cell r="I130">
            <v>0</v>
          </cell>
          <cell r="K130">
            <v>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S130">
            <v>3</v>
          </cell>
        </row>
        <row r="131">
          <cell r="H131" t="str">
            <v>105432-P.S.R. RAPEL</v>
          </cell>
          <cell r="Q131">
            <v>0</v>
          </cell>
          <cell r="S131">
            <v>0</v>
          </cell>
        </row>
        <row r="132">
          <cell r="H132" t="str">
            <v>105435-P.S.R. TULAHUEN</v>
          </cell>
          <cell r="I132">
            <v>2</v>
          </cell>
          <cell r="J132">
            <v>1</v>
          </cell>
          <cell r="K132">
            <v>0</v>
          </cell>
          <cell r="L132">
            <v>1</v>
          </cell>
          <cell r="O132">
            <v>1</v>
          </cell>
          <cell r="Q132">
            <v>0</v>
          </cell>
          <cell r="R132">
            <v>0</v>
          </cell>
          <cell r="S132">
            <v>5</v>
          </cell>
        </row>
        <row r="133">
          <cell r="H133" t="str">
            <v>105436-P.S.R. EL MAITEN</v>
          </cell>
          <cell r="J133">
            <v>0</v>
          </cell>
          <cell r="K133">
            <v>1</v>
          </cell>
          <cell r="N133">
            <v>1</v>
          </cell>
          <cell r="P133">
            <v>0</v>
          </cell>
          <cell r="Q133">
            <v>0</v>
          </cell>
          <cell r="S133">
            <v>2</v>
          </cell>
        </row>
        <row r="134">
          <cell r="H134" t="str">
            <v>105489-P.S.R. RAMADAS DE TULAHUEN</v>
          </cell>
          <cell r="N134">
            <v>0</v>
          </cell>
          <cell r="S134">
            <v>0</v>
          </cell>
        </row>
        <row r="135">
          <cell r="I135">
            <v>8</v>
          </cell>
          <cell r="J135">
            <v>8</v>
          </cell>
          <cell r="K135">
            <v>19</v>
          </cell>
          <cell r="L135">
            <v>2</v>
          </cell>
          <cell r="M135">
            <v>5</v>
          </cell>
          <cell r="N135">
            <v>11</v>
          </cell>
          <cell r="O135">
            <v>11</v>
          </cell>
          <cell r="P135">
            <v>16</v>
          </cell>
          <cell r="Q135">
            <v>10</v>
          </cell>
          <cell r="R135">
            <v>5</v>
          </cell>
          <cell r="S135">
            <v>95</v>
          </cell>
        </row>
        <row r="136">
          <cell r="H136" t="str">
            <v>105308-CES. RURAL PUNITAQUI</v>
          </cell>
          <cell r="I136">
            <v>7</v>
          </cell>
          <cell r="J136">
            <v>3</v>
          </cell>
          <cell r="K136">
            <v>7</v>
          </cell>
          <cell r="L136">
            <v>6</v>
          </cell>
          <cell r="M136">
            <v>4</v>
          </cell>
          <cell r="N136">
            <v>17</v>
          </cell>
          <cell r="P136">
            <v>17</v>
          </cell>
          <cell r="Q136">
            <v>3</v>
          </cell>
          <cell r="S136">
            <v>64</v>
          </cell>
        </row>
        <row r="137">
          <cell r="H137" t="str">
            <v>105440-P.S.R. DIVISADERO</v>
          </cell>
          <cell r="J137">
            <v>3</v>
          </cell>
          <cell r="M137">
            <v>0</v>
          </cell>
          <cell r="N137">
            <v>0</v>
          </cell>
          <cell r="Q137">
            <v>0</v>
          </cell>
          <cell r="R137">
            <v>0</v>
          </cell>
          <cell r="S137">
            <v>3</v>
          </cell>
        </row>
        <row r="138">
          <cell r="I138">
            <v>7</v>
          </cell>
          <cell r="J138">
            <v>6</v>
          </cell>
          <cell r="K138">
            <v>7</v>
          </cell>
          <cell r="L138">
            <v>6</v>
          </cell>
          <cell r="M138">
            <v>4</v>
          </cell>
          <cell r="N138">
            <v>17</v>
          </cell>
          <cell r="P138">
            <v>17</v>
          </cell>
          <cell r="Q138">
            <v>3</v>
          </cell>
          <cell r="R138">
            <v>0</v>
          </cell>
          <cell r="S138">
            <v>67</v>
          </cell>
        </row>
        <row r="139">
          <cell r="H139" t="str">
            <v>105310-CES. RURAL PICHASCA</v>
          </cell>
          <cell r="R139">
            <v>0</v>
          </cell>
          <cell r="S139">
            <v>0</v>
          </cell>
        </row>
        <row r="140">
          <cell r="H140" t="str">
            <v>105414-P.S.R. SERON</v>
          </cell>
          <cell r="J140">
            <v>0</v>
          </cell>
          <cell r="M140">
            <v>0</v>
          </cell>
          <cell r="S140">
            <v>0</v>
          </cell>
        </row>
        <row r="141">
          <cell r="J141">
            <v>0</v>
          </cell>
          <cell r="M141">
            <v>0</v>
          </cell>
          <cell r="R141">
            <v>0</v>
          </cell>
          <cell r="S141">
            <v>0</v>
          </cell>
        </row>
        <row r="142">
          <cell r="I142">
            <v>213</v>
          </cell>
          <cell r="J142">
            <v>254</v>
          </cell>
          <cell r="K142">
            <v>297</v>
          </cell>
          <cell r="L142">
            <v>278</v>
          </cell>
          <cell r="M142">
            <v>279</v>
          </cell>
          <cell r="N142">
            <v>253</v>
          </cell>
          <cell r="O142">
            <v>287</v>
          </cell>
          <cell r="P142">
            <v>321</v>
          </cell>
          <cell r="Q142">
            <v>230</v>
          </cell>
          <cell r="R142">
            <v>169</v>
          </cell>
          <cell r="S142">
            <v>2581</v>
          </cell>
        </row>
      </sheetData>
      <sheetData sheetId="6">
        <row r="3">
          <cell r="H3" t="str">
            <v>N_Establecimiento</v>
          </cell>
          <cell r="I3">
            <v>1</v>
          </cell>
          <cell r="J3">
            <v>2</v>
          </cell>
          <cell r="K3">
            <v>3</v>
          </cell>
          <cell r="L3">
            <v>4</v>
          </cell>
          <cell r="M3">
            <v>5</v>
          </cell>
          <cell r="N3">
            <v>6</v>
          </cell>
          <cell r="O3">
            <v>7</v>
          </cell>
          <cell r="P3">
            <v>8</v>
          </cell>
          <cell r="Q3">
            <v>9</v>
          </cell>
          <cell r="R3">
            <v>10</v>
          </cell>
          <cell r="S3" t="str">
            <v>Total general</v>
          </cell>
        </row>
        <row r="4">
          <cell r="H4" t="str">
            <v>105300-CES. CARDENAL CARO</v>
          </cell>
          <cell r="I4">
            <v>58</v>
          </cell>
          <cell r="J4">
            <v>136</v>
          </cell>
          <cell r="K4">
            <v>78</v>
          </cell>
          <cell r="L4">
            <v>83</v>
          </cell>
          <cell r="M4">
            <v>151</v>
          </cell>
          <cell r="N4">
            <v>136</v>
          </cell>
          <cell r="O4">
            <v>229</v>
          </cell>
          <cell r="P4">
            <v>156</v>
          </cell>
          <cell r="Q4">
            <v>207</v>
          </cell>
          <cell r="R4">
            <v>137</v>
          </cell>
          <cell r="S4">
            <v>1371</v>
          </cell>
        </row>
        <row r="5">
          <cell r="H5" t="str">
            <v>105301-CES. LAS COMPAÑIAS</v>
          </cell>
          <cell r="I5">
            <v>87</v>
          </cell>
          <cell r="J5">
            <v>102</v>
          </cell>
          <cell r="K5">
            <v>124</v>
          </cell>
          <cell r="L5">
            <v>120</v>
          </cell>
          <cell r="M5">
            <v>108</v>
          </cell>
          <cell r="N5">
            <v>96</v>
          </cell>
          <cell r="O5">
            <v>148</v>
          </cell>
          <cell r="P5">
            <v>137</v>
          </cell>
          <cell r="Q5">
            <v>148</v>
          </cell>
          <cell r="R5">
            <v>49</v>
          </cell>
          <cell r="S5">
            <v>1119</v>
          </cell>
        </row>
        <row r="6">
          <cell r="H6" t="str">
            <v>105302-CES. PEDRO AGUIRRE C.</v>
          </cell>
          <cell r="I6">
            <v>69</v>
          </cell>
          <cell r="J6">
            <v>101</v>
          </cell>
          <cell r="K6">
            <v>95</v>
          </cell>
          <cell r="L6">
            <v>93</v>
          </cell>
          <cell r="M6">
            <v>76</v>
          </cell>
          <cell r="N6">
            <v>240</v>
          </cell>
          <cell r="O6">
            <v>110</v>
          </cell>
          <cell r="P6">
            <v>171</v>
          </cell>
          <cell r="Q6">
            <v>269</v>
          </cell>
          <cell r="R6">
            <v>120</v>
          </cell>
          <cell r="S6">
            <v>1344</v>
          </cell>
        </row>
        <row r="7">
          <cell r="H7" t="str">
            <v>105313-CES. SCHAFFHAUSER</v>
          </cell>
          <cell r="I7">
            <v>43</v>
          </cell>
          <cell r="J7">
            <v>209</v>
          </cell>
          <cell r="K7">
            <v>316</v>
          </cell>
          <cell r="L7">
            <v>173</v>
          </cell>
          <cell r="M7">
            <v>169</v>
          </cell>
          <cell r="N7">
            <v>343</v>
          </cell>
          <cell r="O7">
            <v>182</v>
          </cell>
          <cell r="P7">
            <v>336</v>
          </cell>
          <cell r="Q7">
            <v>294</v>
          </cell>
          <cell r="R7">
            <v>218</v>
          </cell>
          <cell r="S7">
            <v>2283</v>
          </cell>
        </row>
        <row r="8">
          <cell r="H8" t="str">
            <v>105319-CES. CARDENAL R.S.H.</v>
          </cell>
          <cell r="I8">
            <v>57</v>
          </cell>
          <cell r="J8">
            <v>32</v>
          </cell>
          <cell r="K8">
            <v>110</v>
          </cell>
          <cell r="L8">
            <v>98</v>
          </cell>
          <cell r="M8">
            <v>70</v>
          </cell>
          <cell r="N8">
            <v>133</v>
          </cell>
          <cell r="O8">
            <v>65</v>
          </cell>
          <cell r="P8">
            <v>68</v>
          </cell>
          <cell r="Q8">
            <v>76</v>
          </cell>
          <cell r="R8">
            <v>45</v>
          </cell>
          <cell r="S8">
            <v>754</v>
          </cell>
        </row>
        <row r="9">
          <cell r="H9" t="str">
            <v>105325-CESFAM JUAN PABLO II</v>
          </cell>
          <cell r="I9">
            <v>35</v>
          </cell>
          <cell r="J9">
            <v>8</v>
          </cell>
          <cell r="K9">
            <v>65</v>
          </cell>
          <cell r="L9">
            <v>151</v>
          </cell>
          <cell r="M9">
            <v>47</v>
          </cell>
          <cell r="N9">
            <v>87</v>
          </cell>
          <cell r="O9">
            <v>20</v>
          </cell>
          <cell r="P9">
            <v>39</v>
          </cell>
          <cell r="Q9">
            <v>29</v>
          </cell>
          <cell r="R9">
            <v>21</v>
          </cell>
          <cell r="S9">
            <v>502</v>
          </cell>
        </row>
        <row r="10">
          <cell r="H10" t="str">
            <v>105400-P.S.R. ALGARROBITO            </v>
          </cell>
          <cell r="I10">
            <v>21</v>
          </cell>
          <cell r="J10">
            <v>28</v>
          </cell>
          <cell r="K10">
            <v>17</v>
          </cell>
          <cell r="L10">
            <v>22</v>
          </cell>
          <cell r="M10">
            <v>40</v>
          </cell>
          <cell r="N10">
            <v>21</v>
          </cell>
          <cell r="O10">
            <v>28</v>
          </cell>
          <cell r="P10">
            <v>35</v>
          </cell>
          <cell r="Q10">
            <v>24</v>
          </cell>
          <cell r="R10">
            <v>21</v>
          </cell>
          <cell r="S10">
            <v>257</v>
          </cell>
        </row>
        <row r="11">
          <cell r="H11" t="str">
            <v>105401-P.S.R. LAS ROJAS</v>
          </cell>
          <cell r="I11">
            <v>8</v>
          </cell>
          <cell r="J11">
            <v>4</v>
          </cell>
          <cell r="K11">
            <v>4</v>
          </cell>
          <cell r="L11">
            <v>3</v>
          </cell>
          <cell r="M11">
            <v>5</v>
          </cell>
          <cell r="N11">
            <v>13</v>
          </cell>
          <cell r="O11">
            <v>3</v>
          </cell>
          <cell r="P11">
            <v>5</v>
          </cell>
          <cell r="Q11">
            <v>6</v>
          </cell>
          <cell r="R11">
            <v>6</v>
          </cell>
          <cell r="S11">
            <v>57</v>
          </cell>
        </row>
        <row r="12">
          <cell r="H12" t="str">
            <v>105402-P.S.R. EL ROMERO</v>
          </cell>
          <cell r="I12">
            <v>1</v>
          </cell>
          <cell r="J12">
            <v>4</v>
          </cell>
          <cell r="K12">
            <v>0</v>
          </cell>
          <cell r="L12">
            <v>4</v>
          </cell>
          <cell r="M12">
            <v>23</v>
          </cell>
          <cell r="N12">
            <v>3</v>
          </cell>
          <cell r="O12">
            <v>7</v>
          </cell>
          <cell r="P12">
            <v>2</v>
          </cell>
          <cell r="Q12">
            <v>2</v>
          </cell>
          <cell r="R12">
            <v>0</v>
          </cell>
          <cell r="S12">
            <v>46</v>
          </cell>
        </row>
        <row r="13">
          <cell r="H13" t="str">
            <v>105499-P.S.R. LAMBERT</v>
          </cell>
          <cell r="I13">
            <v>1</v>
          </cell>
          <cell r="J13">
            <v>5</v>
          </cell>
          <cell r="K13">
            <v>0</v>
          </cell>
          <cell r="L13">
            <v>0</v>
          </cell>
          <cell r="M13">
            <v>3</v>
          </cell>
          <cell r="N13">
            <v>4</v>
          </cell>
          <cell r="O13">
            <v>17</v>
          </cell>
          <cell r="P13">
            <v>2</v>
          </cell>
          <cell r="Q13">
            <v>1</v>
          </cell>
          <cell r="R13">
            <v>0</v>
          </cell>
          <cell r="S13">
            <v>33</v>
          </cell>
        </row>
        <row r="14">
          <cell r="H14" t="str">
            <v>105700-CECOF VILLA EL INDIO</v>
          </cell>
          <cell r="I14">
            <v>17</v>
          </cell>
          <cell r="J14">
            <v>17</v>
          </cell>
          <cell r="K14">
            <v>28</v>
          </cell>
          <cell r="L14">
            <v>13</v>
          </cell>
          <cell r="M14">
            <v>17</v>
          </cell>
          <cell r="N14">
            <v>9</v>
          </cell>
          <cell r="O14">
            <v>14</v>
          </cell>
          <cell r="P14">
            <v>10</v>
          </cell>
          <cell r="Q14">
            <v>14</v>
          </cell>
          <cell r="R14">
            <v>15</v>
          </cell>
          <cell r="S14">
            <v>154</v>
          </cell>
        </row>
        <row r="15">
          <cell r="H15" t="str">
            <v>105701-CECOF VILLA ALEMANIA</v>
          </cell>
          <cell r="I15">
            <v>3</v>
          </cell>
          <cell r="J15">
            <v>4</v>
          </cell>
          <cell r="K15">
            <v>2</v>
          </cell>
          <cell r="L15">
            <v>8</v>
          </cell>
          <cell r="M15">
            <v>4</v>
          </cell>
          <cell r="N15">
            <v>2</v>
          </cell>
          <cell r="O15">
            <v>2</v>
          </cell>
          <cell r="P15">
            <v>8</v>
          </cell>
          <cell r="Q15">
            <v>4</v>
          </cell>
          <cell r="R15">
            <v>5</v>
          </cell>
          <cell r="S15">
            <v>42</v>
          </cell>
        </row>
        <row r="16">
          <cell r="H16" t="str">
            <v>105702-CECOF VILLA LAMBERT</v>
          </cell>
          <cell r="I16">
            <v>3</v>
          </cell>
          <cell r="J16">
            <v>3</v>
          </cell>
          <cell r="K16">
            <v>5</v>
          </cell>
          <cell r="L16">
            <v>4</v>
          </cell>
          <cell r="M16">
            <v>4</v>
          </cell>
          <cell r="N16">
            <v>11</v>
          </cell>
          <cell r="O16">
            <v>15</v>
          </cell>
          <cell r="P16">
            <v>6</v>
          </cell>
          <cell r="Q16">
            <v>13</v>
          </cell>
          <cell r="R16">
            <v>9</v>
          </cell>
          <cell r="S16">
            <v>73</v>
          </cell>
        </row>
        <row r="17">
          <cell r="I17">
            <v>403</v>
          </cell>
          <cell r="J17">
            <v>653</v>
          </cell>
          <cell r="K17">
            <v>844</v>
          </cell>
          <cell r="L17">
            <v>772</v>
          </cell>
          <cell r="M17">
            <v>717</v>
          </cell>
          <cell r="N17">
            <v>1098</v>
          </cell>
          <cell r="O17">
            <v>840</v>
          </cell>
          <cell r="P17">
            <v>975</v>
          </cell>
          <cell r="Q17">
            <v>1087</v>
          </cell>
          <cell r="R17">
            <v>646</v>
          </cell>
          <cell r="S17">
            <v>8035</v>
          </cell>
        </row>
        <row r="18">
          <cell r="H18" t="str">
            <v>105303-CES. SAN JUAN</v>
          </cell>
          <cell r="I18">
            <v>104</v>
          </cell>
          <cell r="J18">
            <v>112</v>
          </cell>
          <cell r="K18">
            <v>156</v>
          </cell>
          <cell r="L18">
            <v>119</v>
          </cell>
          <cell r="M18">
            <v>122</v>
          </cell>
          <cell r="N18">
            <v>114</v>
          </cell>
          <cell r="O18">
            <v>138</v>
          </cell>
          <cell r="P18">
            <v>185</v>
          </cell>
          <cell r="Q18">
            <v>139</v>
          </cell>
          <cell r="R18">
            <v>104</v>
          </cell>
          <cell r="S18">
            <v>1293</v>
          </cell>
        </row>
        <row r="19">
          <cell r="H19" t="str">
            <v>105304-CES. SANTA CECILIA</v>
          </cell>
          <cell r="I19">
            <v>113</v>
          </cell>
          <cell r="J19">
            <v>161</v>
          </cell>
          <cell r="K19">
            <v>198</v>
          </cell>
          <cell r="L19">
            <v>145</v>
          </cell>
          <cell r="M19">
            <v>143</v>
          </cell>
          <cell r="N19">
            <v>116</v>
          </cell>
          <cell r="O19">
            <v>103</v>
          </cell>
          <cell r="P19">
            <v>196</v>
          </cell>
          <cell r="Q19">
            <v>158</v>
          </cell>
          <cell r="R19">
            <v>79</v>
          </cell>
          <cell r="S19">
            <v>1412</v>
          </cell>
        </row>
        <row r="20">
          <cell r="H20" t="str">
            <v>105305-CES. TIERRAS BLANCAS</v>
          </cell>
          <cell r="I20">
            <v>189</v>
          </cell>
          <cell r="J20">
            <v>169</v>
          </cell>
          <cell r="K20">
            <v>223</v>
          </cell>
          <cell r="L20">
            <v>202</v>
          </cell>
          <cell r="M20">
            <v>228</v>
          </cell>
          <cell r="N20">
            <v>162</v>
          </cell>
          <cell r="O20">
            <v>248</v>
          </cell>
          <cell r="P20">
            <v>264</v>
          </cell>
          <cell r="Q20">
            <v>180</v>
          </cell>
          <cell r="R20">
            <v>136</v>
          </cell>
          <cell r="S20">
            <v>2001</v>
          </cell>
        </row>
        <row r="21">
          <cell r="H21" t="str">
            <v>105321-CES. RURAL  TONGOY</v>
          </cell>
          <cell r="I21">
            <v>8</v>
          </cell>
          <cell r="J21">
            <v>15</v>
          </cell>
          <cell r="K21">
            <v>30</v>
          </cell>
          <cell r="L21">
            <v>34</v>
          </cell>
          <cell r="M21">
            <v>45</v>
          </cell>
          <cell r="N21">
            <v>21</v>
          </cell>
          <cell r="O21">
            <v>30</v>
          </cell>
          <cell r="P21">
            <v>30</v>
          </cell>
          <cell r="Q21">
            <v>36</v>
          </cell>
          <cell r="R21">
            <v>32</v>
          </cell>
          <cell r="S21">
            <v>281</v>
          </cell>
        </row>
        <row r="22">
          <cell r="H22" t="str">
            <v>105323-CES. DR. SERGIO AGUILAR</v>
          </cell>
          <cell r="I22">
            <v>248</v>
          </cell>
          <cell r="J22">
            <v>165</v>
          </cell>
          <cell r="K22">
            <v>252</v>
          </cell>
          <cell r="L22">
            <v>166</v>
          </cell>
          <cell r="M22">
            <v>277</v>
          </cell>
          <cell r="N22">
            <v>192</v>
          </cell>
          <cell r="O22">
            <v>245</v>
          </cell>
          <cell r="P22">
            <v>284</v>
          </cell>
          <cell r="Q22">
            <v>191</v>
          </cell>
          <cell r="R22">
            <v>188</v>
          </cell>
          <cell r="S22">
            <v>2208</v>
          </cell>
        </row>
        <row r="23">
          <cell r="H23" t="str">
            <v>105404-P.S.R. EL TANGUE                         </v>
          </cell>
          <cell r="I23">
            <v>9</v>
          </cell>
          <cell r="J23">
            <v>11</v>
          </cell>
          <cell r="K23">
            <v>7</v>
          </cell>
          <cell r="L23">
            <v>6</v>
          </cell>
          <cell r="M23">
            <v>9</v>
          </cell>
          <cell r="N23">
            <v>13</v>
          </cell>
          <cell r="O23">
            <v>15</v>
          </cell>
          <cell r="P23">
            <v>5</v>
          </cell>
          <cell r="Q23">
            <v>15</v>
          </cell>
          <cell r="R23">
            <v>10</v>
          </cell>
          <cell r="S23">
            <v>100</v>
          </cell>
        </row>
        <row r="24">
          <cell r="H24" t="str">
            <v>105405-P.S.R. GUANAQUEROS</v>
          </cell>
          <cell r="I24">
            <v>2</v>
          </cell>
          <cell r="J24">
            <v>3</v>
          </cell>
          <cell r="K24">
            <v>9</v>
          </cell>
          <cell r="L24">
            <v>9</v>
          </cell>
          <cell r="M24">
            <v>4</v>
          </cell>
          <cell r="N24">
            <v>5</v>
          </cell>
          <cell r="O24">
            <v>14</v>
          </cell>
          <cell r="P24">
            <v>16</v>
          </cell>
          <cell r="Q24">
            <v>13</v>
          </cell>
          <cell r="R24">
            <v>5</v>
          </cell>
          <cell r="S24">
            <v>80</v>
          </cell>
        </row>
        <row r="25">
          <cell r="H25" t="str">
            <v>105406-P.S.R. PAN DE AZUCAR</v>
          </cell>
          <cell r="I25">
            <v>15</v>
          </cell>
          <cell r="J25">
            <v>7</v>
          </cell>
          <cell r="K25">
            <v>23</v>
          </cell>
          <cell r="L25">
            <v>16</v>
          </cell>
          <cell r="M25">
            <v>22</v>
          </cell>
          <cell r="N25">
            <v>38</v>
          </cell>
          <cell r="O25">
            <v>21</v>
          </cell>
          <cell r="P25">
            <v>15</v>
          </cell>
          <cell r="Q25">
            <v>17</v>
          </cell>
          <cell r="R25">
            <v>20</v>
          </cell>
          <cell r="S25">
            <v>194</v>
          </cell>
        </row>
        <row r="26">
          <cell r="H26" t="str">
            <v>105407-P.S.R. TAMBILLOS</v>
          </cell>
          <cell r="I26">
            <v>6</v>
          </cell>
          <cell r="J26">
            <v>2</v>
          </cell>
          <cell r="K26">
            <v>3</v>
          </cell>
          <cell r="L26">
            <v>11</v>
          </cell>
          <cell r="M26">
            <v>1</v>
          </cell>
          <cell r="N26">
            <v>11</v>
          </cell>
          <cell r="O26">
            <v>4</v>
          </cell>
          <cell r="P26">
            <v>3</v>
          </cell>
          <cell r="Q26">
            <v>11</v>
          </cell>
          <cell r="R26">
            <v>1</v>
          </cell>
          <cell r="S26">
            <v>53</v>
          </cell>
        </row>
        <row r="27">
          <cell r="H27" t="str">
            <v>105705-CECOF EL ALBA</v>
          </cell>
          <cell r="I27">
            <v>0</v>
          </cell>
          <cell r="J27">
            <v>3</v>
          </cell>
          <cell r="K27">
            <v>4</v>
          </cell>
          <cell r="L27">
            <v>4</v>
          </cell>
          <cell r="M27">
            <v>8</v>
          </cell>
          <cell r="N27">
            <v>11</v>
          </cell>
          <cell r="O27">
            <v>7</v>
          </cell>
          <cell r="P27">
            <v>6</v>
          </cell>
          <cell r="Q27">
            <v>1</v>
          </cell>
          <cell r="R27">
            <v>6</v>
          </cell>
          <cell r="S27">
            <v>50</v>
          </cell>
        </row>
        <row r="28">
          <cell r="I28">
            <v>694</v>
          </cell>
          <cell r="J28">
            <v>648</v>
          </cell>
          <cell r="K28">
            <v>905</v>
          </cell>
          <cell r="L28">
            <v>712</v>
          </cell>
          <cell r="M28">
            <v>859</v>
          </cell>
          <cell r="N28">
            <v>683</v>
          </cell>
          <cell r="O28">
            <v>825</v>
          </cell>
          <cell r="P28">
            <v>1004</v>
          </cell>
          <cell r="Q28">
            <v>761</v>
          </cell>
          <cell r="R28">
            <v>581</v>
          </cell>
          <cell r="S28">
            <v>7672</v>
          </cell>
        </row>
        <row r="29">
          <cell r="H29" t="str">
            <v>105106-HOSPITAL ANDACOLLO</v>
          </cell>
          <cell r="I29">
            <v>3</v>
          </cell>
          <cell r="J29">
            <v>125</v>
          </cell>
          <cell r="K29">
            <v>64</v>
          </cell>
          <cell r="L29">
            <v>10</v>
          </cell>
          <cell r="M29">
            <v>52</v>
          </cell>
          <cell r="N29">
            <v>47</v>
          </cell>
          <cell r="O29">
            <v>38</v>
          </cell>
          <cell r="P29">
            <v>43</v>
          </cell>
          <cell r="Q29">
            <v>44</v>
          </cell>
          <cell r="R29">
            <v>38</v>
          </cell>
          <cell r="S29">
            <v>464</v>
          </cell>
        </row>
        <row r="30">
          <cell r="I30">
            <v>3</v>
          </cell>
          <cell r="J30">
            <v>125</v>
          </cell>
          <cell r="K30">
            <v>64</v>
          </cell>
          <cell r="L30">
            <v>10</v>
          </cell>
          <cell r="M30">
            <v>52</v>
          </cell>
          <cell r="N30">
            <v>47</v>
          </cell>
          <cell r="O30">
            <v>38</v>
          </cell>
          <cell r="P30">
            <v>43</v>
          </cell>
          <cell r="Q30">
            <v>44</v>
          </cell>
          <cell r="R30">
            <v>38</v>
          </cell>
          <cell r="S30">
            <v>464</v>
          </cell>
        </row>
        <row r="31">
          <cell r="H31" t="str">
            <v>105314-CES. LA HIGUERA</v>
          </cell>
          <cell r="L31">
            <v>0</v>
          </cell>
          <cell r="M31">
            <v>7</v>
          </cell>
          <cell r="N31">
            <v>1</v>
          </cell>
          <cell r="P31">
            <v>0</v>
          </cell>
          <cell r="Q31">
            <v>0</v>
          </cell>
          <cell r="R31">
            <v>12</v>
          </cell>
          <cell r="S31">
            <v>20</v>
          </cell>
        </row>
        <row r="32">
          <cell r="H32" t="str">
            <v>105500-P.S.R. CALETA HORNOS        </v>
          </cell>
          <cell r="J32">
            <v>0</v>
          </cell>
          <cell r="K32">
            <v>0</v>
          </cell>
          <cell r="L32">
            <v>0</v>
          </cell>
          <cell r="M32">
            <v>10</v>
          </cell>
          <cell r="N32">
            <v>1</v>
          </cell>
          <cell r="Q32">
            <v>3</v>
          </cell>
          <cell r="R32">
            <v>1</v>
          </cell>
          <cell r="S32">
            <v>15</v>
          </cell>
        </row>
        <row r="33">
          <cell r="H33" t="str">
            <v>105505-P.S.R. LOS CHOROS</v>
          </cell>
          <cell r="M33">
            <v>1</v>
          </cell>
          <cell r="O33">
            <v>1</v>
          </cell>
          <cell r="P33">
            <v>2</v>
          </cell>
          <cell r="Q33">
            <v>3</v>
          </cell>
          <cell r="R33">
            <v>2</v>
          </cell>
          <cell r="S33">
            <v>9</v>
          </cell>
        </row>
        <row r="34">
          <cell r="H34" t="str">
            <v>105506-P.S.R. EL TRAPICHE</v>
          </cell>
          <cell r="J34">
            <v>0</v>
          </cell>
          <cell r="K34">
            <v>0</v>
          </cell>
          <cell r="L34">
            <v>0</v>
          </cell>
          <cell r="M34">
            <v>2</v>
          </cell>
          <cell r="O34">
            <v>2</v>
          </cell>
          <cell r="P34">
            <v>2</v>
          </cell>
          <cell r="Q34">
            <v>3</v>
          </cell>
          <cell r="S34">
            <v>9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20</v>
          </cell>
          <cell r="N35">
            <v>2</v>
          </cell>
          <cell r="O35">
            <v>3</v>
          </cell>
          <cell r="P35">
            <v>4</v>
          </cell>
          <cell r="Q35">
            <v>9</v>
          </cell>
          <cell r="R35">
            <v>15</v>
          </cell>
          <cell r="S35">
            <v>53</v>
          </cell>
        </row>
        <row r="36">
          <cell r="H36" t="str">
            <v>105306-CES. PAIHUANO</v>
          </cell>
          <cell r="K36">
            <v>14</v>
          </cell>
          <cell r="L36">
            <v>11</v>
          </cell>
          <cell r="M36">
            <v>11</v>
          </cell>
          <cell r="N36">
            <v>12</v>
          </cell>
          <cell r="O36">
            <v>11</v>
          </cell>
          <cell r="P36">
            <v>9</v>
          </cell>
          <cell r="Q36">
            <v>16</v>
          </cell>
          <cell r="R36">
            <v>10</v>
          </cell>
          <cell r="S36">
            <v>94</v>
          </cell>
        </row>
        <row r="37">
          <cell r="H37" t="str">
            <v>105475-P.S.R. HORCON</v>
          </cell>
          <cell r="I37">
            <v>1</v>
          </cell>
          <cell r="J37">
            <v>3</v>
          </cell>
          <cell r="K37">
            <v>1</v>
          </cell>
          <cell r="L37">
            <v>3</v>
          </cell>
          <cell r="M37">
            <v>3</v>
          </cell>
          <cell r="N37">
            <v>4</v>
          </cell>
          <cell r="O37">
            <v>5</v>
          </cell>
          <cell r="P37">
            <v>17</v>
          </cell>
          <cell r="Q37">
            <v>3</v>
          </cell>
          <cell r="R37">
            <v>5</v>
          </cell>
          <cell r="S37">
            <v>45</v>
          </cell>
        </row>
        <row r="38">
          <cell r="H38" t="str">
            <v>105476-P.S.R. MONTE GRANDE</v>
          </cell>
          <cell r="I38">
            <v>2</v>
          </cell>
          <cell r="K38">
            <v>2</v>
          </cell>
          <cell r="L38">
            <v>4</v>
          </cell>
          <cell r="N38">
            <v>3</v>
          </cell>
          <cell r="O38">
            <v>1</v>
          </cell>
          <cell r="P38">
            <v>3</v>
          </cell>
          <cell r="S38">
            <v>15</v>
          </cell>
        </row>
        <row r="39">
          <cell r="H39" t="str">
            <v>105477-P.S.R. PISCO ELQUI</v>
          </cell>
          <cell r="I39">
            <v>8</v>
          </cell>
          <cell r="J39">
            <v>2</v>
          </cell>
          <cell r="K39">
            <v>4</v>
          </cell>
          <cell r="L39">
            <v>5</v>
          </cell>
          <cell r="M39">
            <v>4</v>
          </cell>
          <cell r="N39">
            <v>13</v>
          </cell>
          <cell r="O39">
            <v>12</v>
          </cell>
          <cell r="P39">
            <v>7</v>
          </cell>
          <cell r="Q39">
            <v>8</v>
          </cell>
          <cell r="R39">
            <v>4</v>
          </cell>
          <cell r="S39">
            <v>67</v>
          </cell>
        </row>
        <row r="40">
          <cell r="I40">
            <v>11</v>
          </cell>
          <cell r="J40">
            <v>5</v>
          </cell>
          <cell r="K40">
            <v>21</v>
          </cell>
          <cell r="L40">
            <v>23</v>
          </cell>
          <cell r="M40">
            <v>18</v>
          </cell>
          <cell r="N40">
            <v>32</v>
          </cell>
          <cell r="O40">
            <v>29</v>
          </cell>
          <cell r="P40">
            <v>36</v>
          </cell>
          <cell r="Q40">
            <v>27</v>
          </cell>
          <cell r="R40">
            <v>19</v>
          </cell>
          <cell r="S40">
            <v>221</v>
          </cell>
        </row>
        <row r="41">
          <cell r="H41" t="str">
            <v>105107-HOSPITAL VICUÑA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</v>
          </cell>
          <cell r="N41">
            <v>31</v>
          </cell>
          <cell r="O41">
            <v>17</v>
          </cell>
          <cell r="P41">
            <v>27</v>
          </cell>
          <cell r="Q41">
            <v>19</v>
          </cell>
          <cell r="R41">
            <v>25</v>
          </cell>
          <cell r="S41">
            <v>121</v>
          </cell>
        </row>
        <row r="42">
          <cell r="H42" t="str">
            <v>105467-P.S.R. DIAGUITAS</v>
          </cell>
          <cell r="I42">
            <v>5</v>
          </cell>
          <cell r="J42">
            <v>4</v>
          </cell>
          <cell r="K42">
            <v>1</v>
          </cell>
          <cell r="L42">
            <v>8</v>
          </cell>
          <cell r="M42">
            <v>6</v>
          </cell>
          <cell r="N42">
            <v>2</v>
          </cell>
          <cell r="O42">
            <v>3</v>
          </cell>
          <cell r="P42">
            <v>8</v>
          </cell>
          <cell r="Q42">
            <v>3</v>
          </cell>
          <cell r="R42">
            <v>9</v>
          </cell>
          <cell r="S42">
            <v>49</v>
          </cell>
        </row>
        <row r="43">
          <cell r="H43" t="str">
            <v>105468-P.S.R. EL MOLLE</v>
          </cell>
          <cell r="I43">
            <v>3</v>
          </cell>
          <cell r="J43">
            <v>1</v>
          </cell>
          <cell r="K43">
            <v>9</v>
          </cell>
          <cell r="L43">
            <v>4</v>
          </cell>
          <cell r="M43">
            <v>21</v>
          </cell>
          <cell r="N43">
            <v>5</v>
          </cell>
          <cell r="O43">
            <v>10</v>
          </cell>
          <cell r="P43">
            <v>5</v>
          </cell>
          <cell r="Q43">
            <v>1</v>
          </cell>
          <cell r="R43">
            <v>2</v>
          </cell>
          <cell r="S43">
            <v>61</v>
          </cell>
        </row>
        <row r="44">
          <cell r="H44" t="str">
            <v>105469-P.S.R. EL TAMBO</v>
          </cell>
          <cell r="I44">
            <v>5</v>
          </cell>
          <cell r="J44">
            <v>10</v>
          </cell>
          <cell r="K44">
            <v>5</v>
          </cell>
          <cell r="L44">
            <v>6</v>
          </cell>
          <cell r="M44">
            <v>6</v>
          </cell>
          <cell r="N44">
            <v>4</v>
          </cell>
          <cell r="O44">
            <v>0</v>
          </cell>
          <cell r="P44">
            <v>3</v>
          </cell>
          <cell r="Q44">
            <v>12</v>
          </cell>
          <cell r="R44">
            <v>6</v>
          </cell>
          <cell r="S44">
            <v>57</v>
          </cell>
        </row>
        <row r="45">
          <cell r="H45" t="str">
            <v>105470-P.S.R. HUANTA</v>
          </cell>
          <cell r="K45">
            <v>2</v>
          </cell>
          <cell r="P45">
            <v>3</v>
          </cell>
          <cell r="Q45">
            <v>2</v>
          </cell>
          <cell r="R45">
            <v>1</v>
          </cell>
          <cell r="S45">
            <v>8</v>
          </cell>
        </row>
        <row r="46">
          <cell r="H46" t="str">
            <v>105471-P.S.R. PERALILLO</v>
          </cell>
          <cell r="I46">
            <v>3</v>
          </cell>
          <cell r="J46">
            <v>3</v>
          </cell>
          <cell r="K46">
            <v>29</v>
          </cell>
          <cell r="L46">
            <v>11</v>
          </cell>
          <cell r="M46">
            <v>13</v>
          </cell>
          <cell r="N46">
            <v>19</v>
          </cell>
          <cell r="O46">
            <v>3</v>
          </cell>
          <cell r="P46">
            <v>8</v>
          </cell>
          <cell r="Q46">
            <v>5</v>
          </cell>
          <cell r="R46">
            <v>7</v>
          </cell>
          <cell r="S46">
            <v>101</v>
          </cell>
        </row>
        <row r="47">
          <cell r="H47" t="str">
            <v>105472-P.S.R. RIVADAVIA</v>
          </cell>
          <cell r="I47">
            <v>11</v>
          </cell>
          <cell r="J47">
            <v>8</v>
          </cell>
          <cell r="K47">
            <v>1</v>
          </cell>
          <cell r="L47">
            <v>14</v>
          </cell>
          <cell r="M47">
            <v>4</v>
          </cell>
          <cell r="N47">
            <v>11</v>
          </cell>
          <cell r="O47">
            <v>9</v>
          </cell>
          <cell r="P47">
            <v>5</v>
          </cell>
          <cell r="Q47">
            <v>6</v>
          </cell>
          <cell r="R47">
            <v>4</v>
          </cell>
          <cell r="S47">
            <v>73</v>
          </cell>
        </row>
        <row r="48">
          <cell r="H48" t="str">
            <v>105473-P.S.R. TALCUNA</v>
          </cell>
          <cell r="I48">
            <v>9</v>
          </cell>
          <cell r="J48">
            <v>10</v>
          </cell>
          <cell r="K48">
            <v>6</v>
          </cell>
          <cell r="L48">
            <v>10</v>
          </cell>
          <cell r="M48">
            <v>5</v>
          </cell>
          <cell r="N48">
            <v>7</v>
          </cell>
          <cell r="P48">
            <v>5</v>
          </cell>
          <cell r="Q48">
            <v>15</v>
          </cell>
          <cell r="R48">
            <v>1</v>
          </cell>
          <cell r="S48">
            <v>68</v>
          </cell>
        </row>
        <row r="49">
          <cell r="H49" t="str">
            <v>105474-P.S.R. CHAPILCA</v>
          </cell>
          <cell r="I49">
            <v>5</v>
          </cell>
          <cell r="K49">
            <v>0</v>
          </cell>
          <cell r="L49">
            <v>8</v>
          </cell>
          <cell r="M49">
            <v>3</v>
          </cell>
          <cell r="N49">
            <v>4</v>
          </cell>
          <cell r="O49">
            <v>2</v>
          </cell>
          <cell r="P49">
            <v>1</v>
          </cell>
          <cell r="Q49">
            <v>0</v>
          </cell>
          <cell r="R49">
            <v>3</v>
          </cell>
          <cell r="S49">
            <v>26</v>
          </cell>
        </row>
        <row r="50">
          <cell r="H50" t="str">
            <v>105502-P.S.R. CALINGASTA</v>
          </cell>
          <cell r="I50">
            <v>14</v>
          </cell>
          <cell r="J50">
            <v>2</v>
          </cell>
          <cell r="K50">
            <v>23</v>
          </cell>
          <cell r="L50">
            <v>20</v>
          </cell>
          <cell r="M50">
            <v>27</v>
          </cell>
          <cell r="N50">
            <v>15</v>
          </cell>
          <cell r="O50">
            <v>11</v>
          </cell>
          <cell r="P50">
            <v>8</v>
          </cell>
          <cell r="Q50">
            <v>5</v>
          </cell>
          <cell r="R50">
            <v>1</v>
          </cell>
          <cell r="S50">
            <v>126</v>
          </cell>
        </row>
        <row r="51">
          <cell r="H51" t="str">
            <v>105509-P.S.R. GUALLIGUAICA</v>
          </cell>
          <cell r="I51">
            <v>7</v>
          </cell>
          <cell r="J51">
            <v>3</v>
          </cell>
          <cell r="K51">
            <v>6</v>
          </cell>
          <cell r="L51">
            <v>16</v>
          </cell>
          <cell r="N51">
            <v>4</v>
          </cell>
          <cell r="O51">
            <v>7</v>
          </cell>
          <cell r="P51">
            <v>4</v>
          </cell>
          <cell r="Q51">
            <v>7</v>
          </cell>
          <cell r="R51">
            <v>2</v>
          </cell>
          <cell r="S51">
            <v>56</v>
          </cell>
        </row>
        <row r="52">
          <cell r="I52">
            <v>62</v>
          </cell>
          <cell r="J52">
            <v>41</v>
          </cell>
          <cell r="K52">
            <v>82</v>
          </cell>
          <cell r="L52">
            <v>97</v>
          </cell>
          <cell r="M52">
            <v>87</v>
          </cell>
          <cell r="N52">
            <v>102</v>
          </cell>
          <cell r="O52">
            <v>62</v>
          </cell>
          <cell r="P52">
            <v>77</v>
          </cell>
          <cell r="Q52">
            <v>75</v>
          </cell>
          <cell r="R52">
            <v>61</v>
          </cell>
          <cell r="S52">
            <v>746</v>
          </cell>
        </row>
        <row r="53">
          <cell r="H53" t="str">
            <v>105103-HOSPITAL ILLAPEL</v>
          </cell>
          <cell r="I53">
            <v>0</v>
          </cell>
          <cell r="J53">
            <v>0</v>
          </cell>
          <cell r="K53">
            <v>6</v>
          </cell>
          <cell r="L53">
            <v>53</v>
          </cell>
          <cell r="M53">
            <v>78</v>
          </cell>
          <cell r="N53">
            <v>36</v>
          </cell>
          <cell r="O53">
            <v>71</v>
          </cell>
          <cell r="P53">
            <v>64</v>
          </cell>
          <cell r="Q53">
            <v>55</v>
          </cell>
          <cell r="R53">
            <v>77</v>
          </cell>
          <cell r="S53">
            <v>440</v>
          </cell>
        </row>
        <row r="54">
          <cell r="H54" t="str">
            <v>105326-CESFAM SAN RAFAEL</v>
          </cell>
          <cell r="I54">
            <v>25</v>
          </cell>
          <cell r="J54">
            <v>0</v>
          </cell>
          <cell r="K54">
            <v>20</v>
          </cell>
          <cell r="L54">
            <v>22</v>
          </cell>
          <cell r="M54">
            <v>37</v>
          </cell>
          <cell r="N54">
            <v>39</v>
          </cell>
          <cell r="O54">
            <v>43</v>
          </cell>
          <cell r="P54">
            <v>30</v>
          </cell>
          <cell r="Q54">
            <v>22</v>
          </cell>
          <cell r="R54">
            <v>21</v>
          </cell>
          <cell r="S54">
            <v>259</v>
          </cell>
        </row>
        <row r="55">
          <cell r="H55" t="str">
            <v>105443-P.S.R. CARCAMO                   </v>
          </cell>
          <cell r="K55">
            <v>18</v>
          </cell>
          <cell r="L55">
            <v>20</v>
          </cell>
          <cell r="M55">
            <v>18</v>
          </cell>
          <cell r="N55">
            <v>13</v>
          </cell>
          <cell r="O55">
            <v>13</v>
          </cell>
          <cell r="P55">
            <v>17</v>
          </cell>
          <cell r="S55">
            <v>99</v>
          </cell>
        </row>
        <row r="56">
          <cell r="H56" t="str">
            <v>105444-P.S.R. HUINTIL</v>
          </cell>
          <cell r="I56">
            <v>1</v>
          </cell>
          <cell r="J56">
            <v>5</v>
          </cell>
          <cell r="K56">
            <v>8</v>
          </cell>
          <cell r="L56">
            <v>4</v>
          </cell>
          <cell r="M56">
            <v>7</v>
          </cell>
          <cell r="N56">
            <v>8</v>
          </cell>
          <cell r="O56">
            <v>5</v>
          </cell>
          <cell r="P56">
            <v>2</v>
          </cell>
          <cell r="Q56">
            <v>1</v>
          </cell>
          <cell r="R56">
            <v>2</v>
          </cell>
          <cell r="S56">
            <v>43</v>
          </cell>
        </row>
        <row r="57">
          <cell r="H57" t="str">
            <v>105445-P.S.R. LIMAHUIDA</v>
          </cell>
          <cell r="I57">
            <v>2</v>
          </cell>
          <cell r="J57">
            <v>3</v>
          </cell>
          <cell r="K57">
            <v>5</v>
          </cell>
          <cell r="M57">
            <v>8</v>
          </cell>
          <cell r="N57">
            <v>7</v>
          </cell>
          <cell r="O57">
            <v>2</v>
          </cell>
          <cell r="P57">
            <v>5</v>
          </cell>
          <cell r="Q57">
            <v>1</v>
          </cell>
          <cell r="R57">
            <v>1</v>
          </cell>
          <cell r="S57">
            <v>34</v>
          </cell>
        </row>
        <row r="58">
          <cell r="H58" t="str">
            <v>105446-P.S.R. MATANCILLA</v>
          </cell>
          <cell r="K58">
            <v>1</v>
          </cell>
          <cell r="N58">
            <v>2</v>
          </cell>
          <cell r="O58">
            <v>5</v>
          </cell>
          <cell r="Q58">
            <v>0</v>
          </cell>
          <cell r="S58">
            <v>8</v>
          </cell>
        </row>
        <row r="59">
          <cell r="H59" t="str">
            <v>105447-P.S.R. PERALILLO</v>
          </cell>
          <cell r="I59">
            <v>2</v>
          </cell>
          <cell r="K59">
            <v>6</v>
          </cell>
          <cell r="L59">
            <v>5</v>
          </cell>
          <cell r="M59">
            <v>2</v>
          </cell>
          <cell r="N59">
            <v>0</v>
          </cell>
          <cell r="O59">
            <v>11</v>
          </cell>
          <cell r="Q59">
            <v>0</v>
          </cell>
          <cell r="R59">
            <v>2</v>
          </cell>
          <cell r="S59">
            <v>28</v>
          </cell>
        </row>
        <row r="60">
          <cell r="H60" t="str">
            <v>105448-P.S.R. SANTA VIRGINIA</v>
          </cell>
          <cell r="J60">
            <v>0</v>
          </cell>
          <cell r="K60">
            <v>6</v>
          </cell>
          <cell r="L60">
            <v>6</v>
          </cell>
          <cell r="M60">
            <v>10</v>
          </cell>
          <cell r="N60">
            <v>4</v>
          </cell>
          <cell r="O60">
            <v>2</v>
          </cell>
          <cell r="P60">
            <v>1</v>
          </cell>
          <cell r="S60">
            <v>29</v>
          </cell>
        </row>
        <row r="61">
          <cell r="H61" t="str">
            <v>105449-P.S.R. TUNGA NORTE</v>
          </cell>
          <cell r="J61">
            <v>2</v>
          </cell>
          <cell r="K61">
            <v>2</v>
          </cell>
          <cell r="L61">
            <v>2</v>
          </cell>
          <cell r="M61">
            <v>16</v>
          </cell>
          <cell r="N61">
            <v>1</v>
          </cell>
          <cell r="P61">
            <v>4</v>
          </cell>
          <cell r="Q61">
            <v>3</v>
          </cell>
          <cell r="R61">
            <v>5</v>
          </cell>
          <cell r="S61">
            <v>35</v>
          </cell>
        </row>
        <row r="62">
          <cell r="H62" t="str">
            <v>105485-P.S.R. PLAN DE HORNOS</v>
          </cell>
          <cell r="I62">
            <v>6</v>
          </cell>
          <cell r="J62">
            <v>3</v>
          </cell>
          <cell r="K62">
            <v>11</v>
          </cell>
          <cell r="L62">
            <v>6</v>
          </cell>
          <cell r="M62">
            <v>6</v>
          </cell>
          <cell r="N62">
            <v>1</v>
          </cell>
          <cell r="O62">
            <v>1</v>
          </cell>
          <cell r="P62">
            <v>5</v>
          </cell>
          <cell r="Q62">
            <v>1</v>
          </cell>
          <cell r="R62">
            <v>2</v>
          </cell>
          <cell r="S62">
            <v>42</v>
          </cell>
        </row>
        <row r="63">
          <cell r="H63" t="str">
            <v>105486-P.S.R. TUNGA SUR</v>
          </cell>
          <cell r="I63">
            <v>0</v>
          </cell>
          <cell r="J63">
            <v>3</v>
          </cell>
          <cell r="K63">
            <v>0</v>
          </cell>
          <cell r="M63">
            <v>1</v>
          </cell>
          <cell r="N63">
            <v>8</v>
          </cell>
          <cell r="O63">
            <v>6</v>
          </cell>
          <cell r="P63">
            <v>10</v>
          </cell>
          <cell r="Q63">
            <v>7</v>
          </cell>
          <cell r="R63">
            <v>6</v>
          </cell>
          <cell r="S63">
            <v>41</v>
          </cell>
        </row>
        <row r="64">
          <cell r="H64" t="str">
            <v>105487-P.S.R. CAÑAS UNO</v>
          </cell>
          <cell r="I64">
            <v>14</v>
          </cell>
          <cell r="J64">
            <v>5</v>
          </cell>
          <cell r="K64">
            <v>8</v>
          </cell>
          <cell r="L64">
            <v>9</v>
          </cell>
          <cell r="M64">
            <v>14</v>
          </cell>
          <cell r="N64">
            <v>3</v>
          </cell>
          <cell r="O64">
            <v>13</v>
          </cell>
          <cell r="P64">
            <v>15</v>
          </cell>
          <cell r="Q64">
            <v>8</v>
          </cell>
          <cell r="R64">
            <v>2</v>
          </cell>
          <cell r="S64">
            <v>91</v>
          </cell>
        </row>
        <row r="65">
          <cell r="H65" t="str">
            <v>105496-P.S.R. PINTACURA SUR</v>
          </cell>
          <cell r="I65">
            <v>1</v>
          </cell>
          <cell r="L65">
            <v>8</v>
          </cell>
          <cell r="M65">
            <v>6</v>
          </cell>
          <cell r="N65">
            <v>7</v>
          </cell>
          <cell r="O65">
            <v>4</v>
          </cell>
          <cell r="P65">
            <v>3</v>
          </cell>
          <cell r="Q65">
            <v>4</v>
          </cell>
          <cell r="S65">
            <v>33</v>
          </cell>
        </row>
        <row r="66">
          <cell r="H66" t="str">
            <v>105504-P.S.R. SOCAVON</v>
          </cell>
          <cell r="I66">
            <v>0</v>
          </cell>
          <cell r="J66">
            <v>0</v>
          </cell>
          <cell r="L66">
            <v>2</v>
          </cell>
          <cell r="M66">
            <v>4</v>
          </cell>
          <cell r="N66">
            <v>4</v>
          </cell>
          <cell r="O66">
            <v>1</v>
          </cell>
          <cell r="P66">
            <v>2</v>
          </cell>
          <cell r="Q66">
            <v>0</v>
          </cell>
          <cell r="S66">
            <v>13</v>
          </cell>
        </row>
        <row r="67">
          <cell r="I67">
            <v>51</v>
          </cell>
          <cell r="J67">
            <v>21</v>
          </cell>
          <cell r="K67">
            <v>91</v>
          </cell>
          <cell r="L67">
            <v>137</v>
          </cell>
          <cell r="M67">
            <v>207</v>
          </cell>
          <cell r="N67">
            <v>133</v>
          </cell>
          <cell r="O67">
            <v>177</v>
          </cell>
          <cell r="P67">
            <v>158</v>
          </cell>
          <cell r="Q67">
            <v>102</v>
          </cell>
          <cell r="R67">
            <v>118</v>
          </cell>
          <cell r="S67">
            <v>1195</v>
          </cell>
        </row>
        <row r="68">
          <cell r="H68" t="str">
            <v>105309-CES. RURAL CANELA</v>
          </cell>
          <cell r="I68">
            <v>8</v>
          </cell>
          <cell r="J68">
            <v>10</v>
          </cell>
          <cell r="K68">
            <v>18</v>
          </cell>
          <cell r="L68">
            <v>11</v>
          </cell>
          <cell r="M68">
            <v>5</v>
          </cell>
          <cell r="N68">
            <v>36</v>
          </cell>
          <cell r="O68">
            <v>4</v>
          </cell>
          <cell r="P68">
            <v>99</v>
          </cell>
          <cell r="Q68">
            <v>103</v>
          </cell>
          <cell r="R68">
            <v>46</v>
          </cell>
          <cell r="S68">
            <v>340</v>
          </cell>
        </row>
        <row r="69">
          <cell r="H69" t="str">
            <v>105450-P.S.R. MINCHA NORTE            </v>
          </cell>
          <cell r="I69">
            <v>4</v>
          </cell>
          <cell r="J69">
            <v>4</v>
          </cell>
          <cell r="K69">
            <v>3</v>
          </cell>
          <cell r="L69">
            <v>7</v>
          </cell>
          <cell r="M69">
            <v>2</v>
          </cell>
          <cell r="N69">
            <v>7</v>
          </cell>
          <cell r="O69">
            <v>5</v>
          </cell>
          <cell r="P69">
            <v>48</v>
          </cell>
          <cell r="Q69">
            <v>14</v>
          </cell>
          <cell r="R69">
            <v>105</v>
          </cell>
          <cell r="S69">
            <v>199</v>
          </cell>
        </row>
        <row r="70">
          <cell r="H70" t="str">
            <v>105451-P.S.R. AGUA FRIA</v>
          </cell>
          <cell r="I70">
            <v>6</v>
          </cell>
          <cell r="J70">
            <v>3</v>
          </cell>
          <cell r="L70">
            <v>0</v>
          </cell>
          <cell r="M70">
            <v>1</v>
          </cell>
          <cell r="O70">
            <v>0</v>
          </cell>
          <cell r="P70">
            <v>5</v>
          </cell>
          <cell r="Q70">
            <v>0</v>
          </cell>
          <cell r="R70">
            <v>17</v>
          </cell>
          <cell r="S70">
            <v>32</v>
          </cell>
        </row>
        <row r="71">
          <cell r="H71" t="str">
            <v>105482-P.S.R. CANELA ALTA</v>
          </cell>
          <cell r="I71">
            <v>1</v>
          </cell>
          <cell r="J71">
            <v>4</v>
          </cell>
          <cell r="K71">
            <v>0</v>
          </cell>
          <cell r="L71">
            <v>1</v>
          </cell>
          <cell r="M71">
            <v>0</v>
          </cell>
          <cell r="N71">
            <v>4</v>
          </cell>
          <cell r="O71">
            <v>0</v>
          </cell>
          <cell r="P71">
            <v>30</v>
          </cell>
          <cell r="Q71">
            <v>29</v>
          </cell>
          <cell r="R71">
            <v>24</v>
          </cell>
          <cell r="S71">
            <v>93</v>
          </cell>
        </row>
        <row r="72">
          <cell r="H72" t="str">
            <v>105483-P.S.R. LOS RULOS</v>
          </cell>
          <cell r="I72">
            <v>3</v>
          </cell>
          <cell r="J72">
            <v>2</v>
          </cell>
          <cell r="K72">
            <v>0</v>
          </cell>
          <cell r="L72">
            <v>0</v>
          </cell>
          <cell r="M72">
            <v>0</v>
          </cell>
          <cell r="N72">
            <v>8</v>
          </cell>
          <cell r="P72">
            <v>18</v>
          </cell>
          <cell r="Q72">
            <v>5</v>
          </cell>
          <cell r="R72">
            <v>4</v>
          </cell>
          <cell r="S72">
            <v>40</v>
          </cell>
        </row>
        <row r="73">
          <cell r="H73" t="str">
            <v>105484-P.S.R. HUENTELAUQUEN</v>
          </cell>
          <cell r="I73">
            <v>0</v>
          </cell>
          <cell r="J73">
            <v>1</v>
          </cell>
          <cell r="K73">
            <v>0</v>
          </cell>
          <cell r="L73">
            <v>0</v>
          </cell>
          <cell r="M73">
            <v>1</v>
          </cell>
          <cell r="N73">
            <v>2</v>
          </cell>
          <cell r="O73">
            <v>1</v>
          </cell>
          <cell r="P73">
            <v>15</v>
          </cell>
          <cell r="Q73">
            <v>4</v>
          </cell>
          <cell r="R73">
            <v>13</v>
          </cell>
          <cell r="S73">
            <v>37</v>
          </cell>
        </row>
        <row r="74">
          <cell r="H74" t="str">
            <v>105488-P.S.R. ESPIRITU SANTO</v>
          </cell>
          <cell r="I74">
            <v>0</v>
          </cell>
          <cell r="J74">
            <v>2</v>
          </cell>
          <cell r="L74">
            <v>1</v>
          </cell>
          <cell r="P74">
            <v>2</v>
          </cell>
          <cell r="R74">
            <v>2</v>
          </cell>
          <cell r="S74">
            <v>7</v>
          </cell>
        </row>
        <row r="75">
          <cell r="H75" t="str">
            <v>105493-P.S.R. MINCHA SUR</v>
          </cell>
          <cell r="I75">
            <v>0</v>
          </cell>
          <cell r="J75">
            <v>5</v>
          </cell>
          <cell r="K75">
            <v>0</v>
          </cell>
          <cell r="L75">
            <v>0</v>
          </cell>
          <cell r="M75">
            <v>3</v>
          </cell>
          <cell r="N75">
            <v>4</v>
          </cell>
          <cell r="P75">
            <v>5</v>
          </cell>
          <cell r="Q75">
            <v>6</v>
          </cell>
          <cell r="R75">
            <v>0</v>
          </cell>
          <cell r="S75">
            <v>23</v>
          </cell>
        </row>
        <row r="76">
          <cell r="H76" t="str">
            <v>105497-P.S.R. JABONERIA</v>
          </cell>
          <cell r="I76">
            <v>0</v>
          </cell>
          <cell r="J76">
            <v>0</v>
          </cell>
          <cell r="K76">
            <v>0</v>
          </cell>
          <cell r="M76">
            <v>2</v>
          </cell>
          <cell r="O76">
            <v>5</v>
          </cell>
          <cell r="P76">
            <v>4</v>
          </cell>
          <cell r="Q76">
            <v>3</v>
          </cell>
          <cell r="R76">
            <v>3</v>
          </cell>
          <cell r="S76">
            <v>17</v>
          </cell>
        </row>
        <row r="77">
          <cell r="H77" t="str">
            <v>105498-P.S.R. QUEBRADA DE LINARES</v>
          </cell>
          <cell r="I77">
            <v>1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1</v>
          </cell>
          <cell r="P77">
            <v>3</v>
          </cell>
          <cell r="Q77">
            <v>1</v>
          </cell>
          <cell r="S77">
            <v>7</v>
          </cell>
        </row>
        <row r="78">
          <cell r="I78">
            <v>23</v>
          </cell>
          <cell r="J78">
            <v>32</v>
          </cell>
          <cell r="K78">
            <v>21</v>
          </cell>
          <cell r="L78">
            <v>20</v>
          </cell>
          <cell r="M78">
            <v>14</v>
          </cell>
          <cell r="N78">
            <v>62</v>
          </cell>
          <cell r="O78">
            <v>15</v>
          </cell>
          <cell r="P78">
            <v>229</v>
          </cell>
          <cell r="Q78">
            <v>165</v>
          </cell>
          <cell r="R78">
            <v>214</v>
          </cell>
          <cell r="S78">
            <v>795</v>
          </cell>
        </row>
        <row r="79">
          <cell r="H79" t="str">
            <v>105108-HOSPITAL LOS VILOS</v>
          </cell>
          <cell r="I79">
            <v>6</v>
          </cell>
          <cell r="J79">
            <v>99</v>
          </cell>
          <cell r="K79">
            <v>40</v>
          </cell>
          <cell r="L79">
            <v>40</v>
          </cell>
          <cell r="M79">
            <v>42</v>
          </cell>
          <cell r="N79">
            <v>21</v>
          </cell>
          <cell r="O79">
            <v>23</v>
          </cell>
          <cell r="P79">
            <v>47</v>
          </cell>
          <cell r="Q79">
            <v>8</v>
          </cell>
          <cell r="R79">
            <v>19</v>
          </cell>
          <cell r="S79">
            <v>345</v>
          </cell>
        </row>
        <row r="80">
          <cell r="H80" t="str">
            <v>105478-P.S.R. CAIMANES                   </v>
          </cell>
          <cell r="I80">
            <v>15</v>
          </cell>
          <cell r="J80">
            <v>8</v>
          </cell>
          <cell r="K80">
            <v>14</v>
          </cell>
          <cell r="L80">
            <v>6</v>
          </cell>
          <cell r="M80">
            <v>15</v>
          </cell>
          <cell r="N80">
            <v>25</v>
          </cell>
          <cell r="O80">
            <v>11</v>
          </cell>
          <cell r="P80">
            <v>29</v>
          </cell>
          <cell r="Q80">
            <v>29</v>
          </cell>
          <cell r="R80">
            <v>23</v>
          </cell>
          <cell r="S80">
            <v>175</v>
          </cell>
        </row>
        <row r="81">
          <cell r="H81" t="str">
            <v>105479-P.S.R. GUANGUALI</v>
          </cell>
          <cell r="I81">
            <v>26</v>
          </cell>
          <cell r="J81">
            <v>4</v>
          </cell>
          <cell r="K81">
            <v>6</v>
          </cell>
          <cell r="L81">
            <v>8</v>
          </cell>
          <cell r="M81">
            <v>16</v>
          </cell>
          <cell r="N81">
            <v>9</v>
          </cell>
          <cell r="O81">
            <v>14</v>
          </cell>
          <cell r="P81">
            <v>5</v>
          </cell>
          <cell r="Q81">
            <v>7</v>
          </cell>
          <cell r="R81">
            <v>4</v>
          </cell>
          <cell r="S81">
            <v>99</v>
          </cell>
        </row>
        <row r="82">
          <cell r="H82" t="str">
            <v>105480-P.S.R. QUILIMARI</v>
          </cell>
          <cell r="I82">
            <v>16</v>
          </cell>
          <cell r="J82">
            <v>3</v>
          </cell>
          <cell r="K82">
            <v>5</v>
          </cell>
          <cell r="L82">
            <v>2</v>
          </cell>
          <cell r="M82">
            <v>6</v>
          </cell>
          <cell r="N82">
            <v>8</v>
          </cell>
          <cell r="O82">
            <v>7</v>
          </cell>
          <cell r="P82">
            <v>46</v>
          </cell>
          <cell r="Q82">
            <v>23</v>
          </cell>
          <cell r="R82">
            <v>2</v>
          </cell>
          <cell r="S82">
            <v>118</v>
          </cell>
        </row>
        <row r="83">
          <cell r="H83" t="str">
            <v>105481-P.S.R. TILAMA</v>
          </cell>
          <cell r="J83">
            <v>2</v>
          </cell>
          <cell r="K83">
            <v>3</v>
          </cell>
          <cell r="L83">
            <v>6</v>
          </cell>
          <cell r="M83">
            <v>2</v>
          </cell>
          <cell r="N83">
            <v>2</v>
          </cell>
          <cell r="O83">
            <v>0</v>
          </cell>
          <cell r="P83">
            <v>1</v>
          </cell>
          <cell r="Q83">
            <v>3</v>
          </cell>
          <cell r="R83">
            <v>2</v>
          </cell>
          <cell r="S83">
            <v>21</v>
          </cell>
        </row>
        <row r="84">
          <cell r="H84" t="str">
            <v>105511-P.S.R. LOS CONDORES</v>
          </cell>
          <cell r="I84">
            <v>6</v>
          </cell>
          <cell r="J84">
            <v>22</v>
          </cell>
          <cell r="K84">
            <v>6</v>
          </cell>
          <cell r="L84">
            <v>1</v>
          </cell>
          <cell r="M84">
            <v>0</v>
          </cell>
          <cell r="N84">
            <v>0</v>
          </cell>
          <cell r="O84">
            <v>5</v>
          </cell>
          <cell r="Q84">
            <v>0</v>
          </cell>
          <cell r="R84">
            <v>0</v>
          </cell>
          <cell r="S84">
            <v>40</v>
          </cell>
        </row>
        <row r="85">
          <cell r="I85">
            <v>69</v>
          </cell>
          <cell r="J85">
            <v>138</v>
          </cell>
          <cell r="K85">
            <v>74</v>
          </cell>
          <cell r="L85">
            <v>63</v>
          </cell>
          <cell r="M85">
            <v>81</v>
          </cell>
          <cell r="N85">
            <v>65</v>
          </cell>
          <cell r="O85">
            <v>60</v>
          </cell>
          <cell r="P85">
            <v>128</v>
          </cell>
          <cell r="Q85">
            <v>70</v>
          </cell>
          <cell r="R85">
            <v>50</v>
          </cell>
          <cell r="S85">
            <v>798</v>
          </cell>
        </row>
        <row r="86">
          <cell r="H86" t="str">
            <v>105104-HOSPITAL SALAMANCA</v>
          </cell>
          <cell r="I86">
            <v>0</v>
          </cell>
          <cell r="J86">
            <v>30</v>
          </cell>
          <cell r="K86">
            <v>52</v>
          </cell>
          <cell r="L86">
            <v>33</v>
          </cell>
          <cell r="M86">
            <v>155</v>
          </cell>
          <cell r="N86">
            <v>106</v>
          </cell>
          <cell r="O86">
            <v>27</v>
          </cell>
          <cell r="P86">
            <v>12</v>
          </cell>
          <cell r="Q86">
            <v>15</v>
          </cell>
          <cell r="R86">
            <v>22</v>
          </cell>
          <cell r="S86">
            <v>452</v>
          </cell>
        </row>
        <row r="87">
          <cell r="H87" t="str">
            <v>105452-P.S.R. CUNCUMEN                 </v>
          </cell>
          <cell r="I87">
            <v>16</v>
          </cell>
          <cell r="J87">
            <v>38</v>
          </cell>
          <cell r="K87">
            <v>65</v>
          </cell>
          <cell r="L87">
            <v>43</v>
          </cell>
          <cell r="M87">
            <v>43</v>
          </cell>
          <cell r="N87">
            <v>27</v>
          </cell>
          <cell r="O87">
            <v>66</v>
          </cell>
          <cell r="P87">
            <v>78</v>
          </cell>
          <cell r="Q87">
            <v>33</v>
          </cell>
          <cell r="R87">
            <v>25</v>
          </cell>
          <cell r="S87">
            <v>434</v>
          </cell>
        </row>
        <row r="88">
          <cell r="H88" t="str">
            <v>105453-P.S.R. TRANQUILLA</v>
          </cell>
          <cell r="I88">
            <v>1</v>
          </cell>
          <cell r="J88">
            <v>1</v>
          </cell>
          <cell r="K88">
            <v>4</v>
          </cell>
          <cell r="L88">
            <v>4</v>
          </cell>
          <cell r="M88">
            <v>5</v>
          </cell>
          <cell r="N88">
            <v>6</v>
          </cell>
          <cell r="O88">
            <v>8</v>
          </cell>
          <cell r="P88">
            <v>3</v>
          </cell>
          <cell r="Q88">
            <v>7</v>
          </cell>
          <cell r="R88">
            <v>14</v>
          </cell>
          <cell r="S88">
            <v>53</v>
          </cell>
        </row>
        <row r="89">
          <cell r="H89" t="str">
            <v>105454-P.S.R. CUNLAGUA</v>
          </cell>
          <cell r="I89">
            <v>11</v>
          </cell>
          <cell r="J89">
            <v>4</v>
          </cell>
          <cell r="K89">
            <v>7</v>
          </cell>
          <cell r="L89">
            <v>4</v>
          </cell>
          <cell r="M89">
            <v>6</v>
          </cell>
          <cell r="N89">
            <v>2</v>
          </cell>
          <cell r="O89">
            <v>4</v>
          </cell>
          <cell r="P89">
            <v>8</v>
          </cell>
          <cell r="Q89">
            <v>2</v>
          </cell>
          <cell r="R89">
            <v>0</v>
          </cell>
          <cell r="S89">
            <v>48</v>
          </cell>
        </row>
        <row r="90">
          <cell r="H90" t="str">
            <v>105455-P.S.R. CHILLEPIN</v>
          </cell>
          <cell r="I90">
            <v>7</v>
          </cell>
          <cell r="J90">
            <v>1</v>
          </cell>
          <cell r="K90">
            <v>3</v>
          </cell>
          <cell r="L90">
            <v>3</v>
          </cell>
          <cell r="M90">
            <v>7</v>
          </cell>
          <cell r="N90">
            <v>1</v>
          </cell>
          <cell r="O90">
            <v>7</v>
          </cell>
          <cell r="P90">
            <v>12</v>
          </cell>
          <cell r="Q90">
            <v>4</v>
          </cell>
          <cell r="R90">
            <v>18</v>
          </cell>
          <cell r="S90">
            <v>63</v>
          </cell>
        </row>
        <row r="91">
          <cell r="H91" t="str">
            <v>105456-P.S.R. LLIMPO</v>
          </cell>
          <cell r="I91">
            <v>1</v>
          </cell>
          <cell r="J91">
            <v>6</v>
          </cell>
          <cell r="K91">
            <v>7</v>
          </cell>
          <cell r="L91">
            <v>3</v>
          </cell>
          <cell r="M91">
            <v>1</v>
          </cell>
          <cell r="N91">
            <v>4</v>
          </cell>
          <cell r="O91">
            <v>7</v>
          </cell>
          <cell r="P91">
            <v>8</v>
          </cell>
          <cell r="Q91">
            <v>4</v>
          </cell>
          <cell r="R91">
            <v>17</v>
          </cell>
          <cell r="S91">
            <v>58</v>
          </cell>
        </row>
        <row r="92">
          <cell r="H92" t="str">
            <v>105457-P.S.R. SAN AGUSTIN</v>
          </cell>
          <cell r="I92">
            <v>4</v>
          </cell>
          <cell r="J92">
            <v>7</v>
          </cell>
          <cell r="K92">
            <v>5</v>
          </cell>
          <cell r="L92">
            <v>4</v>
          </cell>
          <cell r="M92">
            <v>9</v>
          </cell>
          <cell r="N92">
            <v>4</v>
          </cell>
          <cell r="O92">
            <v>7</v>
          </cell>
          <cell r="P92">
            <v>7</v>
          </cell>
          <cell r="Q92">
            <v>4</v>
          </cell>
          <cell r="R92">
            <v>12</v>
          </cell>
          <cell r="S92">
            <v>63</v>
          </cell>
        </row>
        <row r="93">
          <cell r="H93" t="str">
            <v>105458-P.S.R. TAHUINCO</v>
          </cell>
          <cell r="I93">
            <v>8</v>
          </cell>
          <cell r="J93">
            <v>4</v>
          </cell>
          <cell r="K93">
            <v>2</v>
          </cell>
          <cell r="L93">
            <v>0</v>
          </cell>
          <cell r="M93">
            <v>1</v>
          </cell>
          <cell r="N93">
            <v>2</v>
          </cell>
          <cell r="O93">
            <v>21</v>
          </cell>
          <cell r="P93">
            <v>5</v>
          </cell>
          <cell r="Q93">
            <v>3</v>
          </cell>
          <cell r="S93">
            <v>46</v>
          </cell>
        </row>
        <row r="94">
          <cell r="H94" t="str">
            <v>105491-P.S.R. QUELEN BAJO</v>
          </cell>
          <cell r="I94">
            <v>0</v>
          </cell>
          <cell r="J94">
            <v>3</v>
          </cell>
          <cell r="K94">
            <v>6</v>
          </cell>
          <cell r="L94">
            <v>2</v>
          </cell>
          <cell r="M94">
            <v>2</v>
          </cell>
          <cell r="N94">
            <v>4</v>
          </cell>
          <cell r="O94">
            <v>5</v>
          </cell>
          <cell r="P94">
            <v>10</v>
          </cell>
          <cell r="Q94">
            <v>6</v>
          </cell>
          <cell r="R94">
            <v>3</v>
          </cell>
          <cell r="S94">
            <v>41</v>
          </cell>
        </row>
        <row r="95">
          <cell r="H95" t="str">
            <v>105492-P.S.R. CAMISA</v>
          </cell>
          <cell r="I95">
            <v>5</v>
          </cell>
          <cell r="J95">
            <v>10</v>
          </cell>
          <cell r="K95">
            <v>8</v>
          </cell>
          <cell r="L95">
            <v>3</v>
          </cell>
          <cell r="M95">
            <v>2</v>
          </cell>
          <cell r="N95">
            <v>2</v>
          </cell>
          <cell r="O95">
            <v>6</v>
          </cell>
          <cell r="P95">
            <v>2</v>
          </cell>
          <cell r="Q95">
            <v>4</v>
          </cell>
          <cell r="R95">
            <v>3</v>
          </cell>
          <cell r="S95">
            <v>45</v>
          </cell>
        </row>
        <row r="96">
          <cell r="H96" t="str">
            <v>105501-P.S.R. ARBOLEDA GRANDE</v>
          </cell>
          <cell r="I96">
            <v>10</v>
          </cell>
          <cell r="J96">
            <v>8</v>
          </cell>
          <cell r="K96">
            <v>1</v>
          </cell>
          <cell r="L96">
            <v>9</v>
          </cell>
          <cell r="M96">
            <v>9</v>
          </cell>
          <cell r="N96">
            <v>12</v>
          </cell>
          <cell r="O96">
            <v>7</v>
          </cell>
          <cell r="P96">
            <v>13</v>
          </cell>
          <cell r="Q96">
            <v>8</v>
          </cell>
          <cell r="R96">
            <v>0</v>
          </cell>
          <cell r="S96">
            <v>77</v>
          </cell>
        </row>
        <row r="97">
          <cell r="I97">
            <v>63</v>
          </cell>
          <cell r="J97">
            <v>112</v>
          </cell>
          <cell r="K97">
            <v>160</v>
          </cell>
          <cell r="L97">
            <v>108</v>
          </cell>
          <cell r="M97">
            <v>240</v>
          </cell>
          <cell r="N97">
            <v>170</v>
          </cell>
          <cell r="O97">
            <v>165</v>
          </cell>
          <cell r="P97">
            <v>158</v>
          </cell>
          <cell r="Q97">
            <v>90</v>
          </cell>
          <cell r="R97">
            <v>114</v>
          </cell>
          <cell r="S97">
            <v>1380</v>
          </cell>
        </row>
        <row r="98">
          <cell r="H98" t="str">
            <v>105315-CES. RURAL C. DE TAMAYA</v>
          </cell>
          <cell r="I98">
            <v>22</v>
          </cell>
          <cell r="J98">
            <v>14</v>
          </cell>
          <cell r="K98">
            <v>39</v>
          </cell>
          <cell r="L98">
            <v>26</v>
          </cell>
          <cell r="M98">
            <v>22</v>
          </cell>
          <cell r="N98">
            <v>13</v>
          </cell>
          <cell r="O98">
            <v>26</v>
          </cell>
          <cell r="P98">
            <v>33</v>
          </cell>
          <cell r="Q98">
            <v>19</v>
          </cell>
          <cell r="R98">
            <v>19</v>
          </cell>
          <cell r="S98">
            <v>233</v>
          </cell>
        </row>
        <row r="99">
          <cell r="H99" t="str">
            <v>105317-CES. JORGE JORDAN D.</v>
          </cell>
          <cell r="I99">
            <v>65</v>
          </cell>
          <cell r="J99">
            <v>148</v>
          </cell>
          <cell r="K99">
            <v>193</v>
          </cell>
          <cell r="L99">
            <v>97</v>
          </cell>
          <cell r="M99">
            <v>108</v>
          </cell>
          <cell r="N99">
            <v>93</v>
          </cell>
          <cell r="O99">
            <v>92</v>
          </cell>
          <cell r="P99">
            <v>94</v>
          </cell>
          <cell r="Q99">
            <v>62</v>
          </cell>
          <cell r="R99">
            <v>74</v>
          </cell>
          <cell r="S99">
            <v>1026</v>
          </cell>
        </row>
        <row r="100">
          <cell r="H100" t="str">
            <v>105322-CES. MARCOS MACUADA</v>
          </cell>
          <cell r="I100">
            <v>150</v>
          </cell>
          <cell r="J100">
            <v>89</v>
          </cell>
          <cell r="K100">
            <v>262</v>
          </cell>
          <cell r="L100">
            <v>213</v>
          </cell>
          <cell r="M100">
            <v>273</v>
          </cell>
          <cell r="N100">
            <v>240</v>
          </cell>
          <cell r="O100">
            <v>252</v>
          </cell>
          <cell r="P100">
            <v>251</v>
          </cell>
          <cell r="Q100">
            <v>142</v>
          </cell>
          <cell r="R100">
            <v>119</v>
          </cell>
          <cell r="S100">
            <v>1991</v>
          </cell>
        </row>
        <row r="101">
          <cell r="H101" t="str">
            <v>105324-CES. SOTAQUI</v>
          </cell>
          <cell r="I101">
            <v>18</v>
          </cell>
          <cell r="J101">
            <v>34</v>
          </cell>
          <cell r="K101">
            <v>35</v>
          </cell>
          <cell r="L101">
            <v>18</v>
          </cell>
          <cell r="M101">
            <v>27</v>
          </cell>
          <cell r="N101">
            <v>29</v>
          </cell>
          <cell r="O101">
            <v>9</v>
          </cell>
          <cell r="P101">
            <v>23</v>
          </cell>
          <cell r="Q101">
            <v>34</v>
          </cell>
          <cell r="R101">
            <v>25</v>
          </cell>
          <cell r="S101">
            <v>252</v>
          </cell>
        </row>
        <row r="102">
          <cell r="H102" t="str">
            <v>105415-P.S.R. BARRAZA</v>
          </cell>
          <cell r="I102">
            <v>15</v>
          </cell>
          <cell r="J102">
            <v>16</v>
          </cell>
          <cell r="K102">
            <v>14</v>
          </cell>
          <cell r="L102">
            <v>10</v>
          </cell>
          <cell r="M102">
            <v>11</v>
          </cell>
          <cell r="N102">
            <v>16</v>
          </cell>
          <cell r="O102">
            <v>7</v>
          </cell>
          <cell r="P102">
            <v>13</v>
          </cell>
          <cell r="Q102">
            <v>19</v>
          </cell>
          <cell r="R102">
            <v>11</v>
          </cell>
          <cell r="S102">
            <v>132</v>
          </cell>
        </row>
        <row r="103">
          <cell r="H103" t="str">
            <v>105416-P.S.R. CAMARICO                  </v>
          </cell>
          <cell r="J103">
            <v>7</v>
          </cell>
          <cell r="K103">
            <v>16</v>
          </cell>
          <cell r="L103">
            <v>5</v>
          </cell>
          <cell r="M103">
            <v>10</v>
          </cell>
          <cell r="N103">
            <v>11</v>
          </cell>
          <cell r="O103">
            <v>4</v>
          </cell>
          <cell r="P103">
            <v>10</v>
          </cell>
          <cell r="Q103">
            <v>2</v>
          </cell>
          <cell r="R103">
            <v>2</v>
          </cell>
          <cell r="S103">
            <v>67</v>
          </cell>
        </row>
        <row r="104">
          <cell r="H104" t="str">
            <v>105417-P.S.R. ALCONES BAJOS</v>
          </cell>
          <cell r="J104">
            <v>3</v>
          </cell>
          <cell r="K104">
            <v>2</v>
          </cell>
          <cell r="L104">
            <v>6</v>
          </cell>
          <cell r="M104">
            <v>12</v>
          </cell>
          <cell r="N104">
            <v>9</v>
          </cell>
          <cell r="O104">
            <v>4</v>
          </cell>
          <cell r="P104">
            <v>0</v>
          </cell>
          <cell r="Q104">
            <v>7</v>
          </cell>
          <cell r="S104">
            <v>43</v>
          </cell>
        </row>
        <row r="105">
          <cell r="H105" t="str">
            <v>105419-P.S.R. LAS SOSSAS</v>
          </cell>
          <cell r="I105">
            <v>6</v>
          </cell>
          <cell r="J105">
            <v>4</v>
          </cell>
          <cell r="K105">
            <v>4</v>
          </cell>
          <cell r="L105">
            <v>9</v>
          </cell>
          <cell r="M105">
            <v>3</v>
          </cell>
          <cell r="N105">
            <v>1</v>
          </cell>
          <cell r="O105">
            <v>8</v>
          </cell>
          <cell r="P105">
            <v>2</v>
          </cell>
          <cell r="Q105">
            <v>3</v>
          </cell>
          <cell r="R105">
            <v>1</v>
          </cell>
          <cell r="S105">
            <v>41</v>
          </cell>
        </row>
        <row r="106">
          <cell r="H106" t="str">
            <v>105420-P.S.R. LIMARI</v>
          </cell>
          <cell r="J106">
            <v>4</v>
          </cell>
          <cell r="K106">
            <v>6</v>
          </cell>
          <cell r="L106">
            <v>7</v>
          </cell>
          <cell r="M106">
            <v>10</v>
          </cell>
          <cell r="N106">
            <v>23</v>
          </cell>
          <cell r="O106">
            <v>5</v>
          </cell>
          <cell r="P106">
            <v>10</v>
          </cell>
          <cell r="Q106">
            <v>3</v>
          </cell>
          <cell r="R106">
            <v>0</v>
          </cell>
          <cell r="S106">
            <v>68</v>
          </cell>
        </row>
        <row r="107">
          <cell r="H107" t="str">
            <v>105422-P.S.R. HORNILLOS</v>
          </cell>
          <cell r="K107">
            <v>2</v>
          </cell>
          <cell r="L107">
            <v>4</v>
          </cell>
          <cell r="M107">
            <v>3</v>
          </cell>
          <cell r="N107">
            <v>7</v>
          </cell>
          <cell r="P107">
            <v>2</v>
          </cell>
          <cell r="Q107">
            <v>3</v>
          </cell>
          <cell r="R107">
            <v>5</v>
          </cell>
          <cell r="S107">
            <v>26</v>
          </cell>
        </row>
        <row r="108">
          <cell r="H108" t="str">
            <v>105437-P.S.R. CHALINGA</v>
          </cell>
          <cell r="J108">
            <v>6</v>
          </cell>
          <cell r="K108">
            <v>0</v>
          </cell>
          <cell r="L108">
            <v>2</v>
          </cell>
          <cell r="M108">
            <v>8</v>
          </cell>
          <cell r="N108">
            <v>19</v>
          </cell>
          <cell r="P108">
            <v>3</v>
          </cell>
          <cell r="Q108">
            <v>2</v>
          </cell>
          <cell r="R108">
            <v>3</v>
          </cell>
          <cell r="S108">
            <v>43</v>
          </cell>
        </row>
        <row r="109">
          <cell r="H109" t="str">
            <v>105439-P.S.R. CERRO BLANCO</v>
          </cell>
          <cell r="I109">
            <v>0</v>
          </cell>
          <cell r="J109">
            <v>2</v>
          </cell>
          <cell r="K109">
            <v>0</v>
          </cell>
          <cell r="L109">
            <v>2</v>
          </cell>
          <cell r="M109">
            <v>5</v>
          </cell>
          <cell r="N109">
            <v>7</v>
          </cell>
          <cell r="O109">
            <v>12</v>
          </cell>
          <cell r="P109">
            <v>5</v>
          </cell>
          <cell r="Q109">
            <v>0</v>
          </cell>
          <cell r="R109">
            <v>5</v>
          </cell>
          <cell r="S109">
            <v>38</v>
          </cell>
        </row>
        <row r="110">
          <cell r="H110" t="str">
            <v>105507-P.S.R. HUAMALATA</v>
          </cell>
          <cell r="I110">
            <v>5</v>
          </cell>
          <cell r="J110">
            <v>12</v>
          </cell>
          <cell r="K110">
            <v>3</v>
          </cell>
          <cell r="L110">
            <v>2</v>
          </cell>
          <cell r="M110">
            <v>4</v>
          </cell>
          <cell r="N110">
            <v>6</v>
          </cell>
          <cell r="O110">
            <v>11</v>
          </cell>
          <cell r="P110">
            <v>8</v>
          </cell>
          <cell r="Q110">
            <v>13</v>
          </cell>
          <cell r="R110">
            <v>3</v>
          </cell>
          <cell r="S110">
            <v>67</v>
          </cell>
        </row>
        <row r="111">
          <cell r="H111" t="str">
            <v>105510-P.S.R. RECOLETA</v>
          </cell>
          <cell r="I111">
            <v>0</v>
          </cell>
          <cell r="J111">
            <v>6</v>
          </cell>
          <cell r="K111">
            <v>4</v>
          </cell>
          <cell r="L111">
            <v>9</v>
          </cell>
          <cell r="M111">
            <v>11</v>
          </cell>
          <cell r="N111">
            <v>14</v>
          </cell>
          <cell r="O111">
            <v>9</v>
          </cell>
          <cell r="P111">
            <v>4</v>
          </cell>
          <cell r="Q111">
            <v>5</v>
          </cell>
          <cell r="R111">
            <v>2</v>
          </cell>
          <cell r="S111">
            <v>64</v>
          </cell>
        </row>
        <row r="112">
          <cell r="H112" t="str">
            <v>105722-CECOF SAN JOSE DE LA DEHESA</v>
          </cell>
          <cell r="I112">
            <v>44</v>
          </cell>
          <cell r="J112">
            <v>20</v>
          </cell>
          <cell r="K112">
            <v>31</v>
          </cell>
          <cell r="L112">
            <v>14</v>
          </cell>
          <cell r="M112">
            <v>15</v>
          </cell>
          <cell r="N112">
            <v>7</v>
          </cell>
          <cell r="O112">
            <v>9</v>
          </cell>
          <cell r="P112">
            <v>5</v>
          </cell>
          <cell r="Q112">
            <v>0</v>
          </cell>
          <cell r="R112">
            <v>12</v>
          </cell>
          <cell r="S112">
            <v>157</v>
          </cell>
        </row>
        <row r="113">
          <cell r="H113" t="str">
            <v>105723-CECOF LIMARI</v>
          </cell>
          <cell r="I113">
            <v>10</v>
          </cell>
          <cell r="J113">
            <v>26</v>
          </cell>
          <cell r="K113">
            <v>39</v>
          </cell>
          <cell r="L113">
            <v>38</v>
          </cell>
          <cell r="M113">
            <v>11</v>
          </cell>
          <cell r="N113">
            <v>25</v>
          </cell>
          <cell r="O113">
            <v>66</v>
          </cell>
          <cell r="P113">
            <v>52</v>
          </cell>
          <cell r="Q113">
            <v>32</v>
          </cell>
          <cell r="R113">
            <v>47</v>
          </cell>
          <cell r="S113">
            <v>346</v>
          </cell>
        </row>
        <row r="114">
          <cell r="I114">
            <v>335</v>
          </cell>
          <cell r="J114">
            <v>391</v>
          </cell>
          <cell r="K114">
            <v>650</v>
          </cell>
          <cell r="L114">
            <v>462</v>
          </cell>
          <cell r="M114">
            <v>533</v>
          </cell>
          <cell r="N114">
            <v>520</v>
          </cell>
          <cell r="O114">
            <v>514</v>
          </cell>
          <cell r="P114">
            <v>515</v>
          </cell>
          <cell r="Q114">
            <v>346</v>
          </cell>
          <cell r="R114">
            <v>328</v>
          </cell>
          <cell r="S114">
            <v>4594</v>
          </cell>
        </row>
        <row r="115">
          <cell r="H115" t="str">
            <v>105105-HOSPITAL COMBARBALA</v>
          </cell>
          <cell r="I115">
            <v>36</v>
          </cell>
          <cell r="J115">
            <v>10</v>
          </cell>
          <cell r="K115">
            <v>7</v>
          </cell>
          <cell r="L115">
            <v>13</v>
          </cell>
          <cell r="M115">
            <v>7</v>
          </cell>
          <cell r="N115">
            <v>18</v>
          </cell>
          <cell r="O115">
            <v>18</v>
          </cell>
          <cell r="P115">
            <v>3</v>
          </cell>
          <cell r="Q115">
            <v>50</v>
          </cell>
          <cell r="R115">
            <v>148</v>
          </cell>
          <cell r="S115">
            <v>310</v>
          </cell>
        </row>
        <row r="116">
          <cell r="H116" t="str">
            <v>105433-P.S.R. SAN LORENZO</v>
          </cell>
          <cell r="J116">
            <v>3</v>
          </cell>
          <cell r="K116">
            <v>3</v>
          </cell>
          <cell r="M116">
            <v>4</v>
          </cell>
          <cell r="N116">
            <v>1</v>
          </cell>
          <cell r="O116">
            <v>7</v>
          </cell>
          <cell r="P116">
            <v>4</v>
          </cell>
          <cell r="Q116">
            <v>1</v>
          </cell>
          <cell r="R116">
            <v>0</v>
          </cell>
          <cell r="S116">
            <v>23</v>
          </cell>
        </row>
        <row r="117">
          <cell r="H117" t="str">
            <v>105434-P.S.R. SAN MARCOS</v>
          </cell>
          <cell r="I117">
            <v>1</v>
          </cell>
          <cell r="J117">
            <v>11</v>
          </cell>
          <cell r="K117">
            <v>6</v>
          </cell>
          <cell r="L117">
            <v>8</v>
          </cell>
          <cell r="M117">
            <v>18</v>
          </cell>
          <cell r="N117">
            <v>7</v>
          </cell>
          <cell r="O117">
            <v>5</v>
          </cell>
          <cell r="P117">
            <v>0</v>
          </cell>
          <cell r="Q117">
            <v>3</v>
          </cell>
          <cell r="R117">
            <v>9</v>
          </cell>
          <cell r="S117">
            <v>68</v>
          </cell>
        </row>
        <row r="118">
          <cell r="H118" t="str">
            <v>105441-P.S.R. MANQUEHUA</v>
          </cell>
          <cell r="I118">
            <v>15</v>
          </cell>
          <cell r="J118">
            <v>15</v>
          </cell>
          <cell r="K118">
            <v>2</v>
          </cell>
          <cell r="L118">
            <v>17</v>
          </cell>
          <cell r="M118">
            <v>13</v>
          </cell>
          <cell r="N118">
            <v>4</v>
          </cell>
          <cell r="O118">
            <v>9</v>
          </cell>
          <cell r="P118">
            <v>10</v>
          </cell>
          <cell r="Q118">
            <v>17</v>
          </cell>
          <cell r="R118">
            <v>10</v>
          </cell>
          <cell r="S118">
            <v>112</v>
          </cell>
        </row>
        <row r="119">
          <cell r="H119" t="str">
            <v>105459-P.S.R. BARRANCAS                </v>
          </cell>
          <cell r="I119">
            <v>6</v>
          </cell>
          <cell r="J119">
            <v>16</v>
          </cell>
          <cell r="K119">
            <v>15</v>
          </cell>
          <cell r="L119">
            <v>9</v>
          </cell>
          <cell r="M119">
            <v>11</v>
          </cell>
          <cell r="N119">
            <v>4</v>
          </cell>
          <cell r="O119">
            <v>25</v>
          </cell>
          <cell r="P119">
            <v>7</v>
          </cell>
          <cell r="Q119">
            <v>4</v>
          </cell>
          <cell r="R119">
            <v>4</v>
          </cell>
          <cell r="S119">
            <v>101</v>
          </cell>
        </row>
        <row r="120">
          <cell r="H120" t="str">
            <v>105460-P.S.R. COGOTI 18</v>
          </cell>
          <cell r="I120">
            <v>6</v>
          </cell>
          <cell r="J120">
            <v>10</v>
          </cell>
          <cell r="K120">
            <v>2</v>
          </cell>
          <cell r="L120">
            <v>4</v>
          </cell>
          <cell r="M120">
            <v>4</v>
          </cell>
          <cell r="N120">
            <v>2</v>
          </cell>
          <cell r="O120">
            <v>2</v>
          </cell>
          <cell r="P120">
            <v>10</v>
          </cell>
          <cell r="Q120">
            <v>3</v>
          </cell>
          <cell r="R120">
            <v>3</v>
          </cell>
          <cell r="S120">
            <v>46</v>
          </cell>
        </row>
        <row r="121">
          <cell r="H121" t="str">
            <v>105461-P.S.R. EL HUACHO</v>
          </cell>
          <cell r="I121">
            <v>4</v>
          </cell>
          <cell r="J121">
            <v>8</v>
          </cell>
          <cell r="L121">
            <v>7</v>
          </cell>
          <cell r="M121">
            <v>0</v>
          </cell>
          <cell r="N121">
            <v>1</v>
          </cell>
          <cell r="O121">
            <v>7</v>
          </cell>
          <cell r="P121">
            <v>2</v>
          </cell>
          <cell r="R121">
            <v>8</v>
          </cell>
          <cell r="S121">
            <v>37</v>
          </cell>
        </row>
        <row r="122">
          <cell r="H122" t="str">
            <v>105462-P.S.R. EL SAUCE</v>
          </cell>
          <cell r="I122">
            <v>11</v>
          </cell>
          <cell r="J122">
            <v>14</v>
          </cell>
          <cell r="K122">
            <v>11</v>
          </cell>
          <cell r="L122">
            <v>0</v>
          </cell>
          <cell r="M122">
            <v>5</v>
          </cell>
          <cell r="N122">
            <v>9</v>
          </cell>
          <cell r="O122">
            <v>8</v>
          </cell>
          <cell r="P122">
            <v>9</v>
          </cell>
          <cell r="Q122">
            <v>10</v>
          </cell>
          <cell r="R122">
            <v>9</v>
          </cell>
          <cell r="S122">
            <v>86</v>
          </cell>
        </row>
        <row r="123">
          <cell r="H123" t="str">
            <v>105463-P.S.R. QUILITAPIA</v>
          </cell>
          <cell r="I123">
            <v>16</v>
          </cell>
          <cell r="J123">
            <v>5</v>
          </cell>
          <cell r="K123">
            <v>5</v>
          </cell>
          <cell r="L123">
            <v>1</v>
          </cell>
          <cell r="M123">
            <v>6</v>
          </cell>
          <cell r="N123">
            <v>9</v>
          </cell>
          <cell r="O123">
            <v>2</v>
          </cell>
          <cell r="P123">
            <v>6</v>
          </cell>
          <cell r="Q123">
            <v>8</v>
          </cell>
          <cell r="R123">
            <v>5</v>
          </cell>
          <cell r="S123">
            <v>63</v>
          </cell>
        </row>
        <row r="124">
          <cell r="H124" t="str">
            <v>105464-P.S.R. LA LIGUA</v>
          </cell>
          <cell r="I124">
            <v>6</v>
          </cell>
          <cell r="J124">
            <v>15</v>
          </cell>
          <cell r="K124">
            <v>6</v>
          </cell>
          <cell r="L124">
            <v>6</v>
          </cell>
          <cell r="M124">
            <v>2</v>
          </cell>
          <cell r="N124">
            <v>11</v>
          </cell>
          <cell r="O124">
            <v>9</v>
          </cell>
          <cell r="P124">
            <v>3</v>
          </cell>
          <cell r="Q124">
            <v>4</v>
          </cell>
          <cell r="R124">
            <v>9</v>
          </cell>
          <cell r="S124">
            <v>71</v>
          </cell>
        </row>
        <row r="125">
          <cell r="H125" t="str">
            <v>105465-P.S.R. RAMADILLA</v>
          </cell>
          <cell r="I125">
            <v>7</v>
          </cell>
          <cell r="J125">
            <v>7</v>
          </cell>
          <cell r="K125">
            <v>5</v>
          </cell>
          <cell r="L125">
            <v>4</v>
          </cell>
          <cell r="M125">
            <v>5</v>
          </cell>
          <cell r="N125">
            <v>3</v>
          </cell>
          <cell r="O125">
            <v>8</v>
          </cell>
          <cell r="P125">
            <v>3</v>
          </cell>
          <cell r="Q125">
            <v>6</v>
          </cell>
          <cell r="R125">
            <v>6</v>
          </cell>
          <cell r="S125">
            <v>54</v>
          </cell>
        </row>
        <row r="126">
          <cell r="H126" t="str">
            <v>105466-P.S.R. VALLE HERMOSO</v>
          </cell>
          <cell r="I126">
            <v>9</v>
          </cell>
          <cell r="J126">
            <v>5</v>
          </cell>
          <cell r="L126">
            <v>11</v>
          </cell>
          <cell r="M126">
            <v>8</v>
          </cell>
          <cell r="O126">
            <v>1</v>
          </cell>
          <cell r="P126">
            <v>6</v>
          </cell>
          <cell r="Q126">
            <v>3</v>
          </cell>
          <cell r="R126">
            <v>11</v>
          </cell>
          <cell r="S126">
            <v>54</v>
          </cell>
        </row>
        <row r="127">
          <cell r="H127" t="str">
            <v>105490-P.S.R. EL DURAZNO</v>
          </cell>
          <cell r="I127">
            <v>8</v>
          </cell>
          <cell r="J127">
            <v>6</v>
          </cell>
          <cell r="K127">
            <v>3</v>
          </cell>
          <cell r="L127">
            <v>4</v>
          </cell>
          <cell r="M127">
            <v>1</v>
          </cell>
          <cell r="N127">
            <v>0</v>
          </cell>
          <cell r="O127">
            <v>3</v>
          </cell>
          <cell r="P127">
            <v>4</v>
          </cell>
          <cell r="Q127">
            <v>2</v>
          </cell>
          <cell r="R127">
            <v>3</v>
          </cell>
          <cell r="S127">
            <v>34</v>
          </cell>
        </row>
        <row r="128">
          <cell r="I128">
            <v>125</v>
          </cell>
          <cell r="J128">
            <v>125</v>
          </cell>
          <cell r="K128">
            <v>65</v>
          </cell>
          <cell r="L128">
            <v>84</v>
          </cell>
          <cell r="M128">
            <v>84</v>
          </cell>
          <cell r="N128">
            <v>69</v>
          </cell>
          <cell r="O128">
            <v>104</v>
          </cell>
          <cell r="P128">
            <v>67</v>
          </cell>
          <cell r="Q128">
            <v>111</v>
          </cell>
          <cell r="R128">
            <v>225</v>
          </cell>
          <cell r="S128">
            <v>1059</v>
          </cell>
        </row>
        <row r="129">
          <cell r="H129" t="str">
            <v>105307-CES. RURAL MONTE PATRIA</v>
          </cell>
          <cell r="I129">
            <v>37</v>
          </cell>
          <cell r="J129">
            <v>61</v>
          </cell>
          <cell r="K129">
            <v>17</v>
          </cell>
          <cell r="L129">
            <v>26</v>
          </cell>
          <cell r="M129">
            <v>29</v>
          </cell>
          <cell r="N129">
            <v>134</v>
          </cell>
          <cell r="O129">
            <v>20</v>
          </cell>
          <cell r="P129">
            <v>32</v>
          </cell>
          <cell r="Q129">
            <v>48</v>
          </cell>
          <cell r="R129">
            <v>32</v>
          </cell>
          <cell r="S129">
            <v>436</v>
          </cell>
        </row>
        <row r="130">
          <cell r="H130" t="str">
            <v>105311-CES. RURAL CHAÑARAL ALTO</v>
          </cell>
          <cell r="I130">
            <v>16</v>
          </cell>
          <cell r="J130">
            <v>25</v>
          </cell>
          <cell r="K130">
            <v>32</v>
          </cell>
          <cell r="L130">
            <v>25</v>
          </cell>
          <cell r="M130">
            <v>14</v>
          </cell>
          <cell r="N130">
            <v>15</v>
          </cell>
          <cell r="O130">
            <v>15</v>
          </cell>
          <cell r="P130">
            <v>19</v>
          </cell>
          <cell r="Q130">
            <v>28</v>
          </cell>
          <cell r="R130">
            <v>41</v>
          </cell>
          <cell r="S130">
            <v>230</v>
          </cell>
        </row>
        <row r="131">
          <cell r="H131" t="str">
            <v>105312-CES. RURAL CAREN</v>
          </cell>
          <cell r="I131">
            <v>5</v>
          </cell>
          <cell r="J131">
            <v>39</v>
          </cell>
          <cell r="K131">
            <v>20</v>
          </cell>
          <cell r="L131">
            <v>21</v>
          </cell>
          <cell r="M131">
            <v>18</v>
          </cell>
          <cell r="N131">
            <v>13</v>
          </cell>
          <cell r="O131">
            <v>34</v>
          </cell>
          <cell r="P131">
            <v>1</v>
          </cell>
          <cell r="Q131">
            <v>0</v>
          </cell>
          <cell r="R131">
            <v>1</v>
          </cell>
          <cell r="S131">
            <v>152</v>
          </cell>
        </row>
        <row r="132">
          <cell r="H132" t="str">
            <v>105318-CES. RURAL EL PALQUI</v>
          </cell>
          <cell r="I132">
            <v>35</v>
          </cell>
          <cell r="J132">
            <v>50</v>
          </cell>
          <cell r="K132">
            <v>54</v>
          </cell>
          <cell r="L132">
            <v>24</v>
          </cell>
          <cell r="M132">
            <v>57</v>
          </cell>
          <cell r="N132">
            <v>29</v>
          </cell>
          <cell r="O132">
            <v>37</v>
          </cell>
          <cell r="P132">
            <v>34</v>
          </cell>
          <cell r="Q132">
            <v>19</v>
          </cell>
          <cell r="R132">
            <v>23</v>
          </cell>
          <cell r="S132">
            <v>362</v>
          </cell>
        </row>
        <row r="133">
          <cell r="H133" t="str">
            <v>105425-P.S.R. CHILECITO</v>
          </cell>
          <cell r="I133">
            <v>8</v>
          </cell>
          <cell r="J133">
            <v>5</v>
          </cell>
          <cell r="K133">
            <v>31</v>
          </cell>
          <cell r="L133">
            <v>0</v>
          </cell>
          <cell r="M133">
            <v>8</v>
          </cell>
          <cell r="N133">
            <v>0</v>
          </cell>
          <cell r="O133">
            <v>2</v>
          </cell>
          <cell r="P133">
            <v>8</v>
          </cell>
          <cell r="Q133">
            <v>16</v>
          </cell>
          <cell r="R133">
            <v>0</v>
          </cell>
          <cell r="S133">
            <v>78</v>
          </cell>
        </row>
        <row r="134">
          <cell r="H134" t="str">
            <v>105427-P.S.R. HACIENDA VALDIVIA</v>
          </cell>
          <cell r="I134">
            <v>0</v>
          </cell>
          <cell r="J134">
            <v>2</v>
          </cell>
          <cell r="K134">
            <v>3</v>
          </cell>
          <cell r="L134">
            <v>4</v>
          </cell>
          <cell r="M134">
            <v>15</v>
          </cell>
          <cell r="N134">
            <v>7</v>
          </cell>
          <cell r="O134">
            <v>4</v>
          </cell>
          <cell r="P134">
            <v>4</v>
          </cell>
          <cell r="Q134">
            <v>19</v>
          </cell>
          <cell r="R134">
            <v>13</v>
          </cell>
          <cell r="S134">
            <v>71</v>
          </cell>
        </row>
        <row r="135">
          <cell r="H135" t="str">
            <v>105428-P.S.R. HUATULAME</v>
          </cell>
          <cell r="J135">
            <v>11</v>
          </cell>
          <cell r="K135">
            <v>19</v>
          </cell>
          <cell r="L135">
            <v>23</v>
          </cell>
          <cell r="M135">
            <v>0</v>
          </cell>
          <cell r="N135">
            <v>6</v>
          </cell>
          <cell r="O135">
            <v>0</v>
          </cell>
          <cell r="Q135">
            <v>21</v>
          </cell>
          <cell r="R135">
            <v>2</v>
          </cell>
          <cell r="S135">
            <v>82</v>
          </cell>
        </row>
        <row r="136">
          <cell r="H136" t="str">
            <v>105430-P.S.R. MIALQUI</v>
          </cell>
          <cell r="I136">
            <v>1</v>
          </cell>
          <cell r="J136">
            <v>2</v>
          </cell>
          <cell r="K136">
            <v>0</v>
          </cell>
          <cell r="M136">
            <v>3</v>
          </cell>
          <cell r="N136">
            <v>3</v>
          </cell>
          <cell r="O136">
            <v>0</v>
          </cell>
          <cell r="P136">
            <v>3</v>
          </cell>
          <cell r="Q136">
            <v>2</v>
          </cell>
          <cell r="R136">
            <v>0</v>
          </cell>
          <cell r="S136">
            <v>14</v>
          </cell>
        </row>
        <row r="137">
          <cell r="H137" t="str">
            <v>105431-P.S.R. PEDREGAL</v>
          </cell>
          <cell r="I137">
            <v>3</v>
          </cell>
          <cell r="J137">
            <v>7</v>
          </cell>
          <cell r="K137">
            <v>16</v>
          </cell>
          <cell r="L137">
            <v>10</v>
          </cell>
          <cell r="M137">
            <v>9</v>
          </cell>
          <cell r="N137">
            <v>12</v>
          </cell>
          <cell r="O137">
            <v>5</v>
          </cell>
          <cell r="P137">
            <v>8</v>
          </cell>
          <cell r="Q137">
            <v>18</v>
          </cell>
          <cell r="R137">
            <v>0</v>
          </cell>
          <cell r="S137">
            <v>88</v>
          </cell>
        </row>
        <row r="138">
          <cell r="H138" t="str">
            <v>105432-P.S.R. RAPEL</v>
          </cell>
          <cell r="I138">
            <v>4</v>
          </cell>
          <cell r="J138">
            <v>18</v>
          </cell>
          <cell r="K138">
            <v>9</v>
          </cell>
          <cell r="L138">
            <v>15</v>
          </cell>
          <cell r="M138">
            <v>27</v>
          </cell>
          <cell r="N138">
            <v>9</v>
          </cell>
          <cell r="O138">
            <v>15</v>
          </cell>
          <cell r="P138">
            <v>19</v>
          </cell>
          <cell r="Q138">
            <v>5</v>
          </cell>
          <cell r="R138">
            <v>14</v>
          </cell>
          <cell r="S138">
            <v>135</v>
          </cell>
        </row>
        <row r="139">
          <cell r="H139" t="str">
            <v>105435-P.S.R. TULAHUEN</v>
          </cell>
          <cell r="J139">
            <v>2</v>
          </cell>
          <cell r="K139">
            <v>5</v>
          </cell>
          <cell r="L139">
            <v>3</v>
          </cell>
          <cell r="M139">
            <v>16</v>
          </cell>
          <cell r="N139">
            <v>10</v>
          </cell>
          <cell r="O139">
            <v>7</v>
          </cell>
          <cell r="P139">
            <v>2</v>
          </cell>
          <cell r="Q139">
            <v>12</v>
          </cell>
          <cell r="R139">
            <v>0</v>
          </cell>
          <cell r="S139">
            <v>57</v>
          </cell>
        </row>
        <row r="140">
          <cell r="H140" t="str">
            <v>105436-P.S.R. EL MAITEN</v>
          </cell>
          <cell r="I140">
            <v>4</v>
          </cell>
          <cell r="J140">
            <v>2</v>
          </cell>
          <cell r="K140">
            <v>4</v>
          </cell>
          <cell r="L140">
            <v>1</v>
          </cell>
          <cell r="M140">
            <v>6</v>
          </cell>
          <cell r="N140">
            <v>6</v>
          </cell>
          <cell r="O140">
            <v>13</v>
          </cell>
          <cell r="P140">
            <v>12</v>
          </cell>
          <cell r="Q140">
            <v>5</v>
          </cell>
          <cell r="R140">
            <v>0</v>
          </cell>
          <cell r="S140">
            <v>53</v>
          </cell>
        </row>
        <row r="141">
          <cell r="H141" t="str">
            <v>105489-P.S.R. RAMADAS DE TULAHUEN</v>
          </cell>
          <cell r="L141">
            <v>7</v>
          </cell>
          <cell r="M141">
            <v>1</v>
          </cell>
          <cell r="S141">
            <v>8</v>
          </cell>
        </row>
        <row r="142">
          <cell r="I142">
            <v>113</v>
          </cell>
          <cell r="J142">
            <v>224</v>
          </cell>
          <cell r="K142">
            <v>210</v>
          </cell>
          <cell r="L142">
            <v>159</v>
          </cell>
          <cell r="M142">
            <v>203</v>
          </cell>
          <cell r="N142">
            <v>244</v>
          </cell>
          <cell r="O142">
            <v>152</v>
          </cell>
          <cell r="P142">
            <v>142</v>
          </cell>
          <cell r="Q142">
            <v>193</v>
          </cell>
          <cell r="R142">
            <v>126</v>
          </cell>
          <cell r="S142">
            <v>1766</v>
          </cell>
        </row>
        <row r="143">
          <cell r="H143" t="str">
            <v>105308-CES. RURAL PUNITAQUI</v>
          </cell>
          <cell r="I143">
            <v>14</v>
          </cell>
          <cell r="J143">
            <v>12</v>
          </cell>
          <cell r="K143">
            <v>44</v>
          </cell>
          <cell r="L143">
            <v>28</v>
          </cell>
          <cell r="M143">
            <v>39</v>
          </cell>
          <cell r="N143">
            <v>47</v>
          </cell>
          <cell r="O143">
            <v>43</v>
          </cell>
          <cell r="P143">
            <v>138</v>
          </cell>
          <cell r="Q143">
            <v>50</v>
          </cell>
          <cell r="R143">
            <v>26</v>
          </cell>
          <cell r="S143">
            <v>441</v>
          </cell>
        </row>
        <row r="144">
          <cell r="H144" t="str">
            <v>105440-P.S.R. DIVISADERO</v>
          </cell>
          <cell r="I144">
            <v>1</v>
          </cell>
          <cell r="J144">
            <v>24</v>
          </cell>
          <cell r="K144">
            <v>7</v>
          </cell>
          <cell r="M144">
            <v>9</v>
          </cell>
          <cell r="N144">
            <v>1</v>
          </cell>
          <cell r="P144">
            <v>1</v>
          </cell>
          <cell r="Q144">
            <v>9</v>
          </cell>
          <cell r="S144">
            <v>52</v>
          </cell>
        </row>
        <row r="145">
          <cell r="H145" t="str">
            <v>105442-P.S.R. SAN PEDRO DE QUILES</v>
          </cell>
          <cell r="N145">
            <v>1</v>
          </cell>
          <cell r="S145">
            <v>1</v>
          </cell>
        </row>
        <row r="146">
          <cell r="H146" t="str">
            <v>105508-P.S.R. EL PARRAL DE QUILES  </v>
          </cell>
          <cell r="J146">
            <v>2</v>
          </cell>
          <cell r="K146">
            <v>1</v>
          </cell>
          <cell r="L146">
            <v>3</v>
          </cell>
          <cell r="M146">
            <v>7</v>
          </cell>
          <cell r="N146">
            <v>1</v>
          </cell>
          <cell r="Q146">
            <v>3</v>
          </cell>
          <cell r="S146">
            <v>17</v>
          </cell>
        </row>
        <row r="147">
          <cell r="I147">
            <v>15</v>
          </cell>
          <cell r="J147">
            <v>38</v>
          </cell>
          <cell r="K147">
            <v>52</v>
          </cell>
          <cell r="L147">
            <v>31</v>
          </cell>
          <cell r="M147">
            <v>55</v>
          </cell>
          <cell r="N147">
            <v>50</v>
          </cell>
          <cell r="O147">
            <v>43</v>
          </cell>
          <cell r="P147">
            <v>139</v>
          </cell>
          <cell r="Q147">
            <v>62</v>
          </cell>
          <cell r="R147">
            <v>26</v>
          </cell>
          <cell r="S147">
            <v>511</v>
          </cell>
        </row>
        <row r="148">
          <cell r="H148" t="str">
            <v>105310-CES. RURAL PICHASCA</v>
          </cell>
          <cell r="I148">
            <v>3</v>
          </cell>
          <cell r="K148">
            <v>0</v>
          </cell>
          <cell r="L148">
            <v>9</v>
          </cell>
          <cell r="M148">
            <v>23</v>
          </cell>
          <cell r="N148">
            <v>11</v>
          </cell>
          <cell r="O148">
            <v>19</v>
          </cell>
          <cell r="P148">
            <v>23</v>
          </cell>
          <cell r="Q148">
            <v>20</v>
          </cell>
          <cell r="R148">
            <v>23</v>
          </cell>
          <cell r="S148">
            <v>131</v>
          </cell>
        </row>
        <row r="149">
          <cell r="H149" t="str">
            <v>105409-P.S.R. EL CHAÑAR</v>
          </cell>
          <cell r="I149">
            <v>5</v>
          </cell>
          <cell r="J149">
            <v>1</v>
          </cell>
          <cell r="L149">
            <v>1</v>
          </cell>
          <cell r="M149">
            <v>3</v>
          </cell>
          <cell r="N149">
            <v>1</v>
          </cell>
          <cell r="O149">
            <v>7</v>
          </cell>
          <cell r="P149">
            <v>1</v>
          </cell>
          <cell r="Q149">
            <v>5</v>
          </cell>
          <cell r="R149">
            <v>1</v>
          </cell>
          <cell r="S149">
            <v>25</v>
          </cell>
        </row>
        <row r="150">
          <cell r="H150" t="str">
            <v>105410-P.S.R. HURTADO</v>
          </cell>
          <cell r="I150">
            <v>9</v>
          </cell>
          <cell r="J150">
            <v>6</v>
          </cell>
          <cell r="K150">
            <v>5</v>
          </cell>
          <cell r="L150">
            <v>3</v>
          </cell>
          <cell r="M150">
            <v>14</v>
          </cell>
          <cell r="N150">
            <v>5</v>
          </cell>
          <cell r="O150">
            <v>5</v>
          </cell>
          <cell r="P150">
            <v>9</v>
          </cell>
          <cell r="Q150">
            <v>0</v>
          </cell>
          <cell r="R150">
            <v>1</v>
          </cell>
          <cell r="S150">
            <v>57</v>
          </cell>
        </row>
        <row r="151">
          <cell r="H151" t="str">
            <v>105411-P.S.R. LAS BREAS</v>
          </cell>
          <cell r="I151">
            <v>4</v>
          </cell>
          <cell r="J151">
            <v>3</v>
          </cell>
          <cell r="K151">
            <v>5</v>
          </cell>
          <cell r="M151">
            <v>10</v>
          </cell>
          <cell r="N151">
            <v>2</v>
          </cell>
          <cell r="O151">
            <v>7</v>
          </cell>
          <cell r="Q151">
            <v>0</v>
          </cell>
          <cell r="S151">
            <v>31</v>
          </cell>
        </row>
        <row r="152">
          <cell r="H152" t="str">
            <v>105413-P.S.R. SAMO ALTO</v>
          </cell>
          <cell r="K152">
            <v>18</v>
          </cell>
          <cell r="L152">
            <v>5</v>
          </cell>
          <cell r="M152">
            <v>5</v>
          </cell>
          <cell r="N152">
            <v>4</v>
          </cell>
          <cell r="O152">
            <v>9</v>
          </cell>
          <cell r="P152">
            <v>5</v>
          </cell>
          <cell r="Q152">
            <v>4</v>
          </cell>
          <cell r="R152">
            <v>17</v>
          </cell>
          <cell r="S152">
            <v>67</v>
          </cell>
        </row>
        <row r="153">
          <cell r="H153" t="str">
            <v>105414-P.S.R. SERON</v>
          </cell>
          <cell r="I153">
            <v>2</v>
          </cell>
          <cell r="J153">
            <v>2</v>
          </cell>
          <cell r="K153">
            <v>2</v>
          </cell>
          <cell r="L153">
            <v>15</v>
          </cell>
          <cell r="M153">
            <v>12</v>
          </cell>
          <cell r="O153">
            <v>4</v>
          </cell>
          <cell r="P153">
            <v>0</v>
          </cell>
          <cell r="Q153">
            <v>10</v>
          </cell>
          <cell r="R153">
            <v>9</v>
          </cell>
          <cell r="S153">
            <v>56</v>
          </cell>
        </row>
        <row r="154">
          <cell r="H154" t="str">
            <v>105503-P.S.R. TABAQUEROS</v>
          </cell>
          <cell r="I154">
            <v>3</v>
          </cell>
          <cell r="M154">
            <v>8</v>
          </cell>
          <cell r="N154">
            <v>2</v>
          </cell>
          <cell r="O154">
            <v>8</v>
          </cell>
          <cell r="P154">
            <v>2</v>
          </cell>
          <cell r="Q154">
            <v>1</v>
          </cell>
          <cell r="R154">
            <v>3</v>
          </cell>
          <cell r="S154">
            <v>27</v>
          </cell>
        </row>
        <row r="155">
          <cell r="I155">
            <v>26</v>
          </cell>
          <cell r="J155">
            <v>12</v>
          </cell>
          <cell r="K155">
            <v>30</v>
          </cell>
          <cell r="L155">
            <v>33</v>
          </cell>
          <cell r="M155">
            <v>75</v>
          </cell>
          <cell r="N155">
            <v>25</v>
          </cell>
          <cell r="O155">
            <v>59</v>
          </cell>
          <cell r="P155">
            <v>40</v>
          </cell>
          <cell r="Q155">
            <v>40</v>
          </cell>
          <cell r="R155">
            <v>54</v>
          </cell>
          <cell r="S155">
            <v>394</v>
          </cell>
        </row>
        <row r="156">
          <cell r="I156">
            <v>1993</v>
          </cell>
          <cell r="J156">
            <v>2565</v>
          </cell>
          <cell r="K156">
            <v>3269</v>
          </cell>
          <cell r="L156">
            <v>2711</v>
          </cell>
          <cell r="M156">
            <v>3245</v>
          </cell>
          <cell r="N156">
            <v>3302</v>
          </cell>
          <cell r="O156">
            <v>3086</v>
          </cell>
          <cell r="P156">
            <v>3715</v>
          </cell>
          <cell r="Q156">
            <v>3182</v>
          </cell>
          <cell r="R156">
            <v>2615</v>
          </cell>
          <cell r="S156">
            <v>29683</v>
          </cell>
        </row>
      </sheetData>
      <sheetData sheetId="7">
        <row r="3">
          <cell r="H3" t="str">
            <v>N_Establecimiento</v>
          </cell>
          <cell r="I3">
            <v>1</v>
          </cell>
          <cell r="J3">
            <v>2</v>
          </cell>
          <cell r="K3">
            <v>3</v>
          </cell>
          <cell r="L3">
            <v>4</v>
          </cell>
          <cell r="M3">
            <v>5</v>
          </cell>
          <cell r="N3">
            <v>6</v>
          </cell>
          <cell r="O3">
            <v>7</v>
          </cell>
          <cell r="P3">
            <v>8</v>
          </cell>
          <cell r="Q3">
            <v>9</v>
          </cell>
          <cell r="R3">
            <v>10</v>
          </cell>
          <cell r="S3" t="str">
            <v>Total general</v>
          </cell>
        </row>
        <row r="4">
          <cell r="H4" t="str">
            <v>105300-CES. CARDENAL CARO</v>
          </cell>
          <cell r="I4">
            <v>42</v>
          </cell>
          <cell r="J4">
            <v>30</v>
          </cell>
          <cell r="K4">
            <v>34</v>
          </cell>
          <cell r="L4">
            <v>29</v>
          </cell>
          <cell r="M4">
            <v>24</v>
          </cell>
          <cell r="N4">
            <v>21</v>
          </cell>
          <cell r="O4">
            <v>40</v>
          </cell>
          <cell r="P4">
            <v>29</v>
          </cell>
          <cell r="Q4">
            <v>22</v>
          </cell>
          <cell r="R4">
            <v>19</v>
          </cell>
          <cell r="S4">
            <v>290</v>
          </cell>
        </row>
        <row r="5">
          <cell r="H5" t="str">
            <v>105301-CES. LAS COMPAÑIAS</v>
          </cell>
          <cell r="I5">
            <v>37</v>
          </cell>
          <cell r="J5">
            <v>29</v>
          </cell>
          <cell r="K5">
            <v>24</v>
          </cell>
          <cell r="L5">
            <v>19</v>
          </cell>
          <cell r="M5">
            <v>22</v>
          </cell>
          <cell r="N5">
            <v>14</v>
          </cell>
          <cell r="O5">
            <v>30</v>
          </cell>
          <cell r="P5">
            <v>23</v>
          </cell>
          <cell r="Q5">
            <v>30</v>
          </cell>
          <cell r="R5">
            <v>19</v>
          </cell>
          <cell r="S5">
            <v>247</v>
          </cell>
        </row>
        <row r="6">
          <cell r="H6" t="str">
            <v>105302-CES. PEDRO AGUIRRE C.</v>
          </cell>
          <cell r="I6">
            <v>39</v>
          </cell>
          <cell r="J6">
            <v>24</v>
          </cell>
          <cell r="K6">
            <v>23</v>
          </cell>
          <cell r="L6">
            <v>30</v>
          </cell>
          <cell r="M6">
            <v>32</v>
          </cell>
          <cell r="N6">
            <v>21</v>
          </cell>
          <cell r="O6">
            <v>27</v>
          </cell>
          <cell r="P6">
            <v>33</v>
          </cell>
          <cell r="Q6">
            <v>22</v>
          </cell>
          <cell r="R6">
            <v>19</v>
          </cell>
          <cell r="S6">
            <v>270</v>
          </cell>
        </row>
        <row r="7">
          <cell r="H7" t="str">
            <v>105313-CES. SCHAFFHAUSER</v>
          </cell>
          <cell r="I7">
            <v>50</v>
          </cell>
          <cell r="J7">
            <v>40</v>
          </cell>
          <cell r="K7">
            <v>48</v>
          </cell>
          <cell r="L7">
            <v>34</v>
          </cell>
          <cell r="M7">
            <v>43</v>
          </cell>
          <cell r="N7">
            <v>19</v>
          </cell>
          <cell r="O7">
            <v>26</v>
          </cell>
          <cell r="P7">
            <v>38</v>
          </cell>
          <cell r="Q7">
            <v>27</v>
          </cell>
          <cell r="R7">
            <v>31</v>
          </cell>
          <cell r="S7">
            <v>356</v>
          </cell>
        </row>
        <row r="8">
          <cell r="H8" t="str">
            <v>105319-CES. CARDENAL R.S.H.</v>
          </cell>
          <cell r="I8">
            <v>26</v>
          </cell>
          <cell r="J8">
            <v>36</v>
          </cell>
          <cell r="K8">
            <v>15</v>
          </cell>
          <cell r="L8">
            <v>18</v>
          </cell>
          <cell r="M8">
            <v>13</v>
          </cell>
          <cell r="N8">
            <v>29</v>
          </cell>
          <cell r="O8">
            <v>26</v>
          </cell>
          <cell r="P8">
            <v>24</v>
          </cell>
          <cell r="Q8">
            <v>19</v>
          </cell>
          <cell r="R8">
            <v>15</v>
          </cell>
          <cell r="S8">
            <v>221</v>
          </cell>
        </row>
        <row r="9">
          <cell r="H9" t="str">
            <v>105325-CESFAM JUAN PABLO II</v>
          </cell>
          <cell r="I9">
            <v>32</v>
          </cell>
          <cell r="J9">
            <v>32</v>
          </cell>
          <cell r="K9">
            <v>50</v>
          </cell>
          <cell r="L9">
            <v>42</v>
          </cell>
          <cell r="M9">
            <v>28</v>
          </cell>
          <cell r="N9">
            <v>26</v>
          </cell>
          <cell r="O9">
            <v>25</v>
          </cell>
          <cell r="P9">
            <v>28</v>
          </cell>
          <cell r="Q9">
            <v>27</v>
          </cell>
          <cell r="R9">
            <v>22</v>
          </cell>
          <cell r="S9">
            <v>312</v>
          </cell>
        </row>
        <row r="10">
          <cell r="H10" t="str">
            <v>105400-P.S.R. ALGARROBITO            </v>
          </cell>
          <cell r="I10">
            <v>5</v>
          </cell>
          <cell r="J10">
            <v>2</v>
          </cell>
          <cell r="K10">
            <v>1</v>
          </cell>
          <cell r="L10">
            <v>3</v>
          </cell>
          <cell r="N10">
            <v>1</v>
          </cell>
          <cell r="O10">
            <v>3</v>
          </cell>
          <cell r="P10">
            <v>3</v>
          </cell>
          <cell r="Q10">
            <v>2</v>
          </cell>
          <cell r="S10">
            <v>20</v>
          </cell>
        </row>
        <row r="11">
          <cell r="H11" t="str">
            <v>105401-P.S.R. LAS ROJAS</v>
          </cell>
          <cell r="I11">
            <v>1</v>
          </cell>
          <cell r="O11">
            <v>1</v>
          </cell>
          <cell r="P11">
            <v>3</v>
          </cell>
          <cell r="S11">
            <v>5</v>
          </cell>
        </row>
        <row r="12">
          <cell r="H12" t="str">
            <v>105402-P.S.R. EL ROMERO</v>
          </cell>
          <cell r="L12">
            <v>3</v>
          </cell>
          <cell r="O12">
            <v>1</v>
          </cell>
          <cell r="S12">
            <v>4</v>
          </cell>
        </row>
        <row r="13">
          <cell r="H13" t="str">
            <v>105499-P.S.R. LAMBERT</v>
          </cell>
          <cell r="I13">
            <v>2</v>
          </cell>
          <cell r="J13">
            <v>3</v>
          </cell>
          <cell r="K13">
            <v>2</v>
          </cell>
          <cell r="M13">
            <v>1</v>
          </cell>
          <cell r="O13">
            <v>3</v>
          </cell>
          <cell r="Q13">
            <v>1</v>
          </cell>
          <cell r="R13">
            <v>1</v>
          </cell>
          <cell r="S13">
            <v>13</v>
          </cell>
        </row>
        <row r="14">
          <cell r="H14" t="str">
            <v>105700-CECOF VILLA EL INDIO</v>
          </cell>
          <cell r="I14">
            <v>5</v>
          </cell>
          <cell r="J14">
            <v>4</v>
          </cell>
          <cell r="K14">
            <v>4</v>
          </cell>
          <cell r="L14">
            <v>2</v>
          </cell>
          <cell r="M14">
            <v>2</v>
          </cell>
          <cell r="N14">
            <v>4</v>
          </cell>
          <cell r="O14">
            <v>3</v>
          </cell>
          <cell r="P14">
            <v>2</v>
          </cell>
          <cell r="Q14">
            <v>2</v>
          </cell>
          <cell r="R14">
            <v>3</v>
          </cell>
          <cell r="S14">
            <v>31</v>
          </cell>
        </row>
        <row r="15">
          <cell r="H15" t="str">
            <v>105701-CECOF VILLA ALEMANIA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2</v>
          </cell>
          <cell r="O15">
            <v>2</v>
          </cell>
          <cell r="P15">
            <v>2</v>
          </cell>
          <cell r="Q15">
            <v>3</v>
          </cell>
          <cell r="R15">
            <v>2</v>
          </cell>
          <cell r="S15">
            <v>16</v>
          </cell>
        </row>
        <row r="16">
          <cell r="H16" t="str">
            <v>105702-CECOF VILLA LAMBERT</v>
          </cell>
          <cell r="I16">
            <v>2</v>
          </cell>
          <cell r="J16">
            <v>3</v>
          </cell>
          <cell r="K16">
            <v>7</v>
          </cell>
          <cell r="L16">
            <v>5</v>
          </cell>
          <cell r="M16">
            <v>1</v>
          </cell>
          <cell r="N16">
            <v>3</v>
          </cell>
          <cell r="O16">
            <v>3</v>
          </cell>
          <cell r="P16">
            <v>4</v>
          </cell>
          <cell r="Q16">
            <v>1</v>
          </cell>
          <cell r="R16">
            <v>2</v>
          </cell>
          <cell r="S16">
            <v>31</v>
          </cell>
        </row>
        <row r="17">
          <cell r="I17">
            <v>242</v>
          </cell>
          <cell r="J17">
            <v>204</v>
          </cell>
          <cell r="K17">
            <v>209</v>
          </cell>
          <cell r="L17">
            <v>186</v>
          </cell>
          <cell r="M17">
            <v>167</v>
          </cell>
          <cell r="N17">
            <v>140</v>
          </cell>
          <cell r="O17">
            <v>190</v>
          </cell>
          <cell r="P17">
            <v>189</v>
          </cell>
          <cell r="Q17">
            <v>156</v>
          </cell>
          <cell r="R17">
            <v>133</v>
          </cell>
          <cell r="S17">
            <v>1816</v>
          </cell>
        </row>
        <row r="18">
          <cell r="H18" t="str">
            <v>105303-CES. SAN JUAN</v>
          </cell>
          <cell r="I18">
            <v>30</v>
          </cell>
          <cell r="J18">
            <v>34</v>
          </cell>
          <cell r="K18">
            <v>37</v>
          </cell>
          <cell r="L18">
            <v>27</v>
          </cell>
          <cell r="M18">
            <v>44</v>
          </cell>
          <cell r="N18">
            <v>30</v>
          </cell>
          <cell r="O18">
            <v>32</v>
          </cell>
          <cell r="P18">
            <v>29</v>
          </cell>
          <cell r="Q18">
            <v>31</v>
          </cell>
          <cell r="R18">
            <v>22</v>
          </cell>
          <cell r="S18">
            <v>316</v>
          </cell>
        </row>
        <row r="19">
          <cell r="H19" t="str">
            <v>105304-CES. SANTA CECILIA</v>
          </cell>
          <cell r="I19">
            <v>42</v>
          </cell>
          <cell r="J19">
            <v>32</v>
          </cell>
          <cell r="K19">
            <v>29</v>
          </cell>
          <cell r="L19">
            <v>37</v>
          </cell>
          <cell r="M19">
            <v>37</v>
          </cell>
          <cell r="N19">
            <v>25</v>
          </cell>
          <cell r="O19">
            <v>21</v>
          </cell>
          <cell r="P19">
            <v>37</v>
          </cell>
          <cell r="Q19">
            <v>28</v>
          </cell>
          <cell r="R19">
            <v>19</v>
          </cell>
          <cell r="S19">
            <v>307</v>
          </cell>
        </row>
        <row r="20">
          <cell r="H20" t="str">
            <v>105305-CES. TIERRAS BLANCAS</v>
          </cell>
          <cell r="I20">
            <v>38</v>
          </cell>
          <cell r="J20">
            <v>56</v>
          </cell>
          <cell r="K20">
            <v>63</v>
          </cell>
          <cell r="L20">
            <v>43</v>
          </cell>
          <cell r="M20">
            <v>52</v>
          </cell>
          <cell r="N20">
            <v>50</v>
          </cell>
          <cell r="O20">
            <v>50</v>
          </cell>
          <cell r="P20">
            <v>55</v>
          </cell>
          <cell r="Q20">
            <v>45</v>
          </cell>
          <cell r="R20">
            <v>35</v>
          </cell>
          <cell r="S20">
            <v>487</v>
          </cell>
        </row>
        <row r="21">
          <cell r="H21" t="str">
            <v>105321-CES. RURAL  TONGOY</v>
          </cell>
          <cell r="I21">
            <v>12</v>
          </cell>
          <cell r="J21">
            <v>5</v>
          </cell>
          <cell r="K21">
            <v>4</v>
          </cell>
          <cell r="L21">
            <v>1</v>
          </cell>
          <cell r="M21">
            <v>6</v>
          </cell>
          <cell r="N21">
            <v>6</v>
          </cell>
          <cell r="O21">
            <v>7</v>
          </cell>
          <cell r="P21">
            <v>5</v>
          </cell>
          <cell r="Q21">
            <v>7</v>
          </cell>
          <cell r="R21">
            <v>4</v>
          </cell>
          <cell r="S21">
            <v>57</v>
          </cell>
        </row>
        <row r="22">
          <cell r="H22" t="str">
            <v>105323-CES. DR. SERGIO AGUILAR</v>
          </cell>
          <cell r="I22">
            <v>48</v>
          </cell>
          <cell r="J22">
            <v>36</v>
          </cell>
          <cell r="K22">
            <v>50</v>
          </cell>
          <cell r="L22">
            <v>58</v>
          </cell>
          <cell r="M22">
            <v>51</v>
          </cell>
          <cell r="N22">
            <v>42</v>
          </cell>
          <cell r="O22">
            <v>49</v>
          </cell>
          <cell r="P22">
            <v>57</v>
          </cell>
          <cell r="Q22">
            <v>50</v>
          </cell>
          <cell r="R22">
            <v>36</v>
          </cell>
          <cell r="S22">
            <v>477</v>
          </cell>
        </row>
        <row r="23">
          <cell r="H23" t="str">
            <v>105404-P.S.R. EL TANGUE                         </v>
          </cell>
          <cell r="I23">
            <v>4</v>
          </cell>
          <cell r="P23">
            <v>1</v>
          </cell>
          <cell r="R23">
            <v>1</v>
          </cell>
          <cell r="S23">
            <v>6</v>
          </cell>
        </row>
        <row r="24">
          <cell r="H24" t="str">
            <v>105405-P.S.R. GUANAQUEROS</v>
          </cell>
          <cell r="I24">
            <v>2</v>
          </cell>
          <cell r="J24">
            <v>2</v>
          </cell>
          <cell r="K24">
            <v>1</v>
          </cell>
          <cell r="M24">
            <v>2</v>
          </cell>
          <cell r="N24">
            <v>1</v>
          </cell>
          <cell r="O24">
            <v>2</v>
          </cell>
          <cell r="P24">
            <v>2</v>
          </cell>
          <cell r="S24">
            <v>12</v>
          </cell>
        </row>
        <row r="25">
          <cell r="H25" t="str">
            <v>105406-P.S.R. PAN DE AZUCAR</v>
          </cell>
          <cell r="I25">
            <v>9</v>
          </cell>
          <cell r="J25">
            <v>11</v>
          </cell>
          <cell r="K25">
            <v>6</v>
          </cell>
          <cell r="L25">
            <v>10</v>
          </cell>
          <cell r="M25">
            <v>7</v>
          </cell>
          <cell r="N25">
            <v>3</v>
          </cell>
          <cell r="O25">
            <v>4</v>
          </cell>
          <cell r="P25">
            <v>5</v>
          </cell>
          <cell r="Q25">
            <v>3</v>
          </cell>
          <cell r="R25">
            <v>5</v>
          </cell>
          <cell r="S25">
            <v>63</v>
          </cell>
        </row>
        <row r="26">
          <cell r="H26" t="str">
            <v>105407-P.S.R. TAMBILLOS</v>
          </cell>
          <cell r="J26">
            <v>2</v>
          </cell>
          <cell r="Q26">
            <v>1</v>
          </cell>
          <cell r="S26">
            <v>3</v>
          </cell>
        </row>
        <row r="27">
          <cell r="H27" t="str">
            <v>105705-CECOF EL ALBA</v>
          </cell>
          <cell r="I27">
            <v>4</v>
          </cell>
          <cell r="J27">
            <v>1</v>
          </cell>
          <cell r="K27">
            <v>3</v>
          </cell>
          <cell r="L27">
            <v>5</v>
          </cell>
          <cell r="M27">
            <v>6</v>
          </cell>
          <cell r="N27">
            <v>7</v>
          </cell>
          <cell r="O27">
            <v>6</v>
          </cell>
          <cell r="P27">
            <v>3</v>
          </cell>
          <cell r="Q27">
            <v>5</v>
          </cell>
          <cell r="R27">
            <v>3</v>
          </cell>
          <cell r="S27">
            <v>43</v>
          </cell>
        </row>
        <row r="28">
          <cell r="I28">
            <v>189</v>
          </cell>
          <cell r="J28">
            <v>179</v>
          </cell>
          <cell r="K28">
            <v>193</v>
          </cell>
          <cell r="L28">
            <v>181</v>
          </cell>
          <cell r="M28">
            <v>205</v>
          </cell>
          <cell r="N28">
            <v>164</v>
          </cell>
          <cell r="O28">
            <v>171</v>
          </cell>
          <cell r="P28">
            <v>194</v>
          </cell>
          <cell r="Q28">
            <v>170</v>
          </cell>
          <cell r="R28">
            <v>125</v>
          </cell>
          <cell r="S28">
            <v>1771</v>
          </cell>
        </row>
        <row r="29">
          <cell r="H29" t="str">
            <v>105106-HOSPITAL ANDACOLLO</v>
          </cell>
          <cell r="I29">
            <v>16</v>
          </cell>
          <cell r="J29">
            <v>13</v>
          </cell>
          <cell r="K29">
            <v>10</v>
          </cell>
          <cell r="L29">
            <v>9</v>
          </cell>
          <cell r="M29">
            <v>7</v>
          </cell>
          <cell r="N29">
            <v>7</v>
          </cell>
          <cell r="O29">
            <v>7</v>
          </cell>
          <cell r="P29">
            <v>8</v>
          </cell>
          <cell r="Q29">
            <v>3</v>
          </cell>
          <cell r="R29">
            <v>9</v>
          </cell>
          <cell r="S29">
            <v>89</v>
          </cell>
        </row>
        <row r="30">
          <cell r="I30">
            <v>16</v>
          </cell>
          <cell r="J30">
            <v>13</v>
          </cell>
          <cell r="K30">
            <v>10</v>
          </cell>
          <cell r="L30">
            <v>9</v>
          </cell>
          <cell r="M30">
            <v>7</v>
          </cell>
          <cell r="N30">
            <v>7</v>
          </cell>
          <cell r="O30">
            <v>7</v>
          </cell>
          <cell r="P30">
            <v>8</v>
          </cell>
          <cell r="Q30">
            <v>3</v>
          </cell>
          <cell r="R30">
            <v>9</v>
          </cell>
          <cell r="S30">
            <v>89</v>
          </cell>
        </row>
        <row r="31">
          <cell r="H31" t="str">
            <v>105314-CES. LA HIGUERA</v>
          </cell>
          <cell r="I31">
            <v>3</v>
          </cell>
          <cell r="K31">
            <v>1</v>
          </cell>
          <cell r="N31">
            <v>1</v>
          </cell>
          <cell r="P31">
            <v>2</v>
          </cell>
          <cell r="Q31">
            <v>1</v>
          </cell>
          <cell r="S31">
            <v>8</v>
          </cell>
        </row>
        <row r="32">
          <cell r="H32" t="str">
            <v>105500-P.S.R. CALETA HORNOS        </v>
          </cell>
          <cell r="K32">
            <v>2</v>
          </cell>
          <cell r="M32">
            <v>1</v>
          </cell>
          <cell r="N32">
            <v>4</v>
          </cell>
          <cell r="O32">
            <v>1</v>
          </cell>
          <cell r="S32">
            <v>8</v>
          </cell>
        </row>
        <row r="33">
          <cell r="H33" t="str">
            <v>105505-P.S.R. LOS CHOROS</v>
          </cell>
          <cell r="I33">
            <v>1</v>
          </cell>
          <cell r="K33">
            <v>1</v>
          </cell>
          <cell r="M33">
            <v>2</v>
          </cell>
          <cell r="N33">
            <v>2</v>
          </cell>
          <cell r="S33">
            <v>6</v>
          </cell>
        </row>
        <row r="34">
          <cell r="H34" t="str">
            <v>105506-P.S.R. EL TRAPICHE</v>
          </cell>
          <cell r="I34">
            <v>1</v>
          </cell>
          <cell r="K34">
            <v>1</v>
          </cell>
          <cell r="S34">
            <v>2</v>
          </cell>
        </row>
        <row r="35">
          <cell r="I35">
            <v>5</v>
          </cell>
          <cell r="K35">
            <v>5</v>
          </cell>
          <cell r="M35">
            <v>3</v>
          </cell>
          <cell r="N35">
            <v>7</v>
          </cell>
          <cell r="O35">
            <v>1</v>
          </cell>
          <cell r="P35">
            <v>2</v>
          </cell>
          <cell r="Q35">
            <v>1</v>
          </cell>
          <cell r="S35">
            <v>24</v>
          </cell>
        </row>
        <row r="36">
          <cell r="H36" t="str">
            <v>105306-CES. PAIHUANO</v>
          </cell>
          <cell r="I36">
            <v>1</v>
          </cell>
          <cell r="J36">
            <v>4</v>
          </cell>
          <cell r="K36">
            <v>3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3</v>
          </cell>
          <cell r="Q36">
            <v>1</v>
          </cell>
          <cell r="R36">
            <v>1</v>
          </cell>
          <cell r="S36">
            <v>17</v>
          </cell>
        </row>
        <row r="37">
          <cell r="H37" t="str">
            <v>105475-P.S.R. HORCON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Q37">
            <v>1</v>
          </cell>
          <cell r="R37">
            <v>1</v>
          </cell>
          <cell r="S37">
            <v>8</v>
          </cell>
        </row>
        <row r="38">
          <cell r="H38" t="str">
            <v>105476-P.S.R. MONTE GRANDE</v>
          </cell>
          <cell r="J38">
            <v>1</v>
          </cell>
          <cell r="K38">
            <v>1</v>
          </cell>
          <cell r="M38">
            <v>1</v>
          </cell>
          <cell r="N38">
            <v>1</v>
          </cell>
          <cell r="O38">
            <v>1</v>
          </cell>
          <cell r="S38">
            <v>5</v>
          </cell>
        </row>
        <row r="39">
          <cell r="H39" t="str">
            <v>105477-P.S.R. PISCO ELQUI</v>
          </cell>
          <cell r="I39">
            <v>1</v>
          </cell>
          <cell r="K39">
            <v>1</v>
          </cell>
          <cell r="L39">
            <v>1</v>
          </cell>
          <cell r="P39">
            <v>1</v>
          </cell>
          <cell r="Q39">
            <v>1</v>
          </cell>
          <cell r="S39">
            <v>5</v>
          </cell>
        </row>
        <row r="40">
          <cell r="I40">
            <v>2</v>
          </cell>
          <cell r="J40">
            <v>6</v>
          </cell>
          <cell r="K40">
            <v>6</v>
          </cell>
          <cell r="L40">
            <v>3</v>
          </cell>
          <cell r="M40">
            <v>3</v>
          </cell>
          <cell r="N40">
            <v>3</v>
          </cell>
          <cell r="O40">
            <v>3</v>
          </cell>
          <cell r="P40">
            <v>4</v>
          </cell>
          <cell r="Q40">
            <v>3</v>
          </cell>
          <cell r="R40">
            <v>2</v>
          </cell>
          <cell r="S40">
            <v>35</v>
          </cell>
        </row>
        <row r="41">
          <cell r="H41" t="str">
            <v>105107-HOSPITAL VICUÑA</v>
          </cell>
          <cell r="I41">
            <v>15</v>
          </cell>
          <cell r="J41">
            <v>9</v>
          </cell>
          <cell r="K41">
            <v>13</v>
          </cell>
          <cell r="L41">
            <v>19</v>
          </cell>
          <cell r="M41">
            <v>2</v>
          </cell>
          <cell r="N41">
            <v>10</v>
          </cell>
          <cell r="O41">
            <v>6</v>
          </cell>
          <cell r="P41">
            <v>13</v>
          </cell>
          <cell r="Q41">
            <v>6</v>
          </cell>
          <cell r="R41">
            <v>12</v>
          </cell>
          <cell r="S41">
            <v>105</v>
          </cell>
        </row>
        <row r="42">
          <cell r="H42" t="str">
            <v>105467-P.S.R. DIAGUITAS</v>
          </cell>
          <cell r="I42">
            <v>1</v>
          </cell>
          <cell r="J42">
            <v>2</v>
          </cell>
          <cell r="K42">
            <v>2</v>
          </cell>
          <cell r="M42">
            <v>1</v>
          </cell>
          <cell r="O42">
            <v>2</v>
          </cell>
          <cell r="P42">
            <v>1</v>
          </cell>
          <cell r="Q42">
            <v>1</v>
          </cell>
          <cell r="S42">
            <v>10</v>
          </cell>
        </row>
        <row r="43">
          <cell r="H43" t="str">
            <v>105468-P.S.R. EL MOLLE</v>
          </cell>
          <cell r="M43">
            <v>1</v>
          </cell>
          <cell r="P43">
            <v>1</v>
          </cell>
          <cell r="S43">
            <v>2</v>
          </cell>
        </row>
        <row r="44">
          <cell r="H44" t="str">
            <v>105469-P.S.R. EL TAMBO</v>
          </cell>
          <cell r="I44">
            <v>2</v>
          </cell>
          <cell r="L44">
            <v>1</v>
          </cell>
          <cell r="N44">
            <v>1</v>
          </cell>
          <cell r="O44">
            <v>2</v>
          </cell>
          <cell r="P44">
            <v>3</v>
          </cell>
          <cell r="R44">
            <v>1</v>
          </cell>
          <cell r="S44">
            <v>10</v>
          </cell>
        </row>
        <row r="45">
          <cell r="H45" t="str">
            <v>105471-P.S.R. PERALILLO</v>
          </cell>
          <cell r="J45">
            <v>4</v>
          </cell>
          <cell r="K45">
            <v>1</v>
          </cell>
          <cell r="M45">
            <v>1</v>
          </cell>
          <cell r="O45">
            <v>3</v>
          </cell>
          <cell r="P45">
            <v>1</v>
          </cell>
          <cell r="R45">
            <v>2</v>
          </cell>
          <cell r="S45">
            <v>12</v>
          </cell>
        </row>
        <row r="46">
          <cell r="H46" t="str">
            <v>105472-P.S.R. RIVADAVIA</v>
          </cell>
          <cell r="I46">
            <v>1</v>
          </cell>
          <cell r="J46">
            <v>1</v>
          </cell>
          <cell r="N46">
            <v>3</v>
          </cell>
          <cell r="P46">
            <v>2</v>
          </cell>
          <cell r="Q46">
            <v>3</v>
          </cell>
          <cell r="S46">
            <v>10</v>
          </cell>
        </row>
        <row r="47">
          <cell r="H47" t="str">
            <v>105473-P.S.R. TALCUNA</v>
          </cell>
          <cell r="I47">
            <v>1</v>
          </cell>
          <cell r="K47">
            <v>1</v>
          </cell>
          <cell r="N47">
            <v>2</v>
          </cell>
          <cell r="O47">
            <v>1</v>
          </cell>
          <cell r="P47">
            <v>2</v>
          </cell>
          <cell r="R47">
            <v>3</v>
          </cell>
          <cell r="S47">
            <v>10</v>
          </cell>
        </row>
        <row r="48">
          <cell r="H48" t="str">
            <v>105502-P.S.R. CALINGASTA</v>
          </cell>
          <cell r="I48">
            <v>3</v>
          </cell>
          <cell r="J48">
            <v>2</v>
          </cell>
          <cell r="K48">
            <v>4</v>
          </cell>
          <cell r="L48">
            <v>5</v>
          </cell>
          <cell r="M48">
            <v>7</v>
          </cell>
          <cell r="N48">
            <v>2</v>
          </cell>
          <cell r="O48">
            <v>3</v>
          </cell>
          <cell r="P48">
            <v>2</v>
          </cell>
          <cell r="Q48">
            <v>2</v>
          </cell>
          <cell r="R48">
            <v>3</v>
          </cell>
          <cell r="S48">
            <v>33</v>
          </cell>
        </row>
        <row r="49">
          <cell r="H49" t="str">
            <v>105509-P.S.R. GUALLIGUAICA</v>
          </cell>
          <cell r="O49">
            <v>1</v>
          </cell>
          <cell r="S49">
            <v>1</v>
          </cell>
        </row>
        <row r="50">
          <cell r="I50">
            <v>23</v>
          </cell>
          <cell r="J50">
            <v>18</v>
          </cell>
          <cell r="K50">
            <v>21</v>
          </cell>
          <cell r="L50">
            <v>25</v>
          </cell>
          <cell r="M50">
            <v>12</v>
          </cell>
          <cell r="N50">
            <v>18</v>
          </cell>
          <cell r="O50">
            <v>18</v>
          </cell>
          <cell r="P50">
            <v>25</v>
          </cell>
          <cell r="Q50">
            <v>12</v>
          </cell>
          <cell r="R50">
            <v>21</v>
          </cell>
          <cell r="S50">
            <v>193</v>
          </cell>
        </row>
        <row r="51">
          <cell r="H51" t="str">
            <v>105103-HOSPITAL ILLAPEL</v>
          </cell>
          <cell r="I51">
            <v>23</v>
          </cell>
          <cell r="J51">
            <v>13</v>
          </cell>
          <cell r="K51">
            <v>14</v>
          </cell>
          <cell r="L51">
            <v>9</v>
          </cell>
          <cell r="M51">
            <v>18</v>
          </cell>
          <cell r="N51">
            <v>12</v>
          </cell>
          <cell r="O51">
            <v>7</v>
          </cell>
          <cell r="P51">
            <v>13</v>
          </cell>
          <cell r="Q51">
            <v>11</v>
          </cell>
          <cell r="R51">
            <v>16</v>
          </cell>
          <cell r="S51">
            <v>136</v>
          </cell>
        </row>
        <row r="52">
          <cell r="H52" t="str">
            <v>105326-CESFAM SAN RAFAEL</v>
          </cell>
          <cell r="I52">
            <v>4</v>
          </cell>
          <cell r="J52">
            <v>2</v>
          </cell>
          <cell r="K52">
            <v>10</v>
          </cell>
          <cell r="L52">
            <v>1</v>
          </cell>
          <cell r="M52">
            <v>5</v>
          </cell>
          <cell r="N52">
            <v>4</v>
          </cell>
          <cell r="P52">
            <v>4</v>
          </cell>
          <cell r="Q52">
            <v>4</v>
          </cell>
          <cell r="S52">
            <v>34</v>
          </cell>
        </row>
        <row r="53">
          <cell r="H53" t="str">
            <v>105443-P.S.R. CARCAMO                   </v>
          </cell>
          <cell r="K53">
            <v>1</v>
          </cell>
          <cell r="M53">
            <v>1</v>
          </cell>
          <cell r="S53">
            <v>2</v>
          </cell>
        </row>
        <row r="54">
          <cell r="H54" t="str">
            <v>105444-P.S.R. HUINTIL</v>
          </cell>
          <cell r="N54">
            <v>1</v>
          </cell>
          <cell r="S54">
            <v>1</v>
          </cell>
        </row>
        <row r="55">
          <cell r="H55" t="str">
            <v>105445-P.S.R. LIMAHUIDA</v>
          </cell>
          <cell r="K55">
            <v>1</v>
          </cell>
          <cell r="P55">
            <v>1</v>
          </cell>
          <cell r="R55">
            <v>1</v>
          </cell>
          <cell r="S55">
            <v>3</v>
          </cell>
        </row>
        <row r="56">
          <cell r="H56" t="str">
            <v>105447-P.S.R. PERALILLO</v>
          </cell>
          <cell r="M56">
            <v>1</v>
          </cell>
          <cell r="N56">
            <v>1</v>
          </cell>
          <cell r="O56">
            <v>1</v>
          </cell>
          <cell r="S56">
            <v>3</v>
          </cell>
        </row>
        <row r="57">
          <cell r="H57" t="str">
            <v>105448-P.S.R. SANTA VIRGINIA</v>
          </cell>
          <cell r="L57">
            <v>1</v>
          </cell>
          <cell r="S57">
            <v>1</v>
          </cell>
        </row>
        <row r="58">
          <cell r="H58" t="str">
            <v>105485-P.S.R. PLAN DE HORNOS</v>
          </cell>
          <cell r="I58">
            <v>2</v>
          </cell>
          <cell r="J58">
            <v>2</v>
          </cell>
          <cell r="L58">
            <v>1</v>
          </cell>
          <cell r="M58">
            <v>2</v>
          </cell>
          <cell r="S58">
            <v>7</v>
          </cell>
        </row>
        <row r="59">
          <cell r="H59" t="str">
            <v>105486-P.S.R. TUNGA SUR</v>
          </cell>
          <cell r="I59">
            <v>1</v>
          </cell>
          <cell r="S59">
            <v>1</v>
          </cell>
        </row>
        <row r="60">
          <cell r="H60" t="str">
            <v>105487-P.S.R. CAÑAS UNO</v>
          </cell>
          <cell r="I60">
            <v>1</v>
          </cell>
          <cell r="K60">
            <v>1</v>
          </cell>
          <cell r="M60">
            <v>1</v>
          </cell>
          <cell r="O60">
            <v>1</v>
          </cell>
          <cell r="P60">
            <v>1</v>
          </cell>
          <cell r="Q60">
            <v>1</v>
          </cell>
          <cell r="R60">
            <v>2</v>
          </cell>
          <cell r="S60">
            <v>8</v>
          </cell>
        </row>
        <row r="61">
          <cell r="H61" t="str">
            <v>105496-P.S.R. PINTACURA SUR</v>
          </cell>
          <cell r="M61">
            <v>1</v>
          </cell>
          <cell r="S61">
            <v>1</v>
          </cell>
        </row>
        <row r="62">
          <cell r="H62" t="str">
            <v>105504-P.S.R. SOCAVON</v>
          </cell>
          <cell r="N62">
            <v>1</v>
          </cell>
          <cell r="R62">
            <v>1</v>
          </cell>
          <cell r="S62">
            <v>2</v>
          </cell>
        </row>
        <row r="63">
          <cell r="I63">
            <v>31</v>
          </cell>
          <cell r="J63">
            <v>17</v>
          </cell>
          <cell r="K63">
            <v>27</v>
          </cell>
          <cell r="L63">
            <v>12</v>
          </cell>
          <cell r="M63">
            <v>29</v>
          </cell>
          <cell r="N63">
            <v>19</v>
          </cell>
          <cell r="O63">
            <v>9</v>
          </cell>
          <cell r="P63">
            <v>19</v>
          </cell>
          <cell r="Q63">
            <v>16</v>
          </cell>
          <cell r="R63">
            <v>20</v>
          </cell>
          <cell r="S63">
            <v>199</v>
          </cell>
        </row>
        <row r="64">
          <cell r="H64" t="str">
            <v>105309-CES. RURAL CANELA</v>
          </cell>
          <cell r="I64">
            <v>5</v>
          </cell>
          <cell r="J64">
            <v>5</v>
          </cell>
          <cell r="K64">
            <v>2</v>
          </cell>
          <cell r="L64">
            <v>6</v>
          </cell>
          <cell r="M64">
            <v>5</v>
          </cell>
          <cell r="N64">
            <v>1</v>
          </cell>
          <cell r="O64">
            <v>4</v>
          </cell>
          <cell r="P64">
            <v>5</v>
          </cell>
          <cell r="Q64">
            <v>2</v>
          </cell>
          <cell r="R64">
            <v>5</v>
          </cell>
          <cell r="S64">
            <v>40</v>
          </cell>
        </row>
        <row r="65">
          <cell r="H65" t="str">
            <v>105450-P.S.R. MINCHA NORTE            </v>
          </cell>
          <cell r="I65">
            <v>1</v>
          </cell>
          <cell r="Q65">
            <v>1</v>
          </cell>
          <cell r="S65">
            <v>2</v>
          </cell>
        </row>
        <row r="66">
          <cell r="H66" t="str">
            <v>105483-P.S.R. LOS RULOS</v>
          </cell>
          <cell r="I66">
            <v>1</v>
          </cell>
          <cell r="L66">
            <v>1</v>
          </cell>
          <cell r="S66">
            <v>2</v>
          </cell>
        </row>
        <row r="67">
          <cell r="H67" t="str">
            <v>105484-P.S.R. HUENTELAUQUEN</v>
          </cell>
          <cell r="J67">
            <v>1</v>
          </cell>
          <cell r="N67">
            <v>1</v>
          </cell>
          <cell r="P67">
            <v>1</v>
          </cell>
          <cell r="S67">
            <v>3</v>
          </cell>
        </row>
        <row r="68">
          <cell r="H68" t="str">
            <v>105488-P.S.R. ESPIRITU SANTO</v>
          </cell>
          <cell r="N68">
            <v>1</v>
          </cell>
          <cell r="S68">
            <v>1</v>
          </cell>
        </row>
        <row r="69">
          <cell r="I69">
            <v>7</v>
          </cell>
          <cell r="J69">
            <v>6</v>
          </cell>
          <cell r="K69">
            <v>2</v>
          </cell>
          <cell r="L69">
            <v>7</v>
          </cell>
          <cell r="M69">
            <v>5</v>
          </cell>
          <cell r="N69">
            <v>3</v>
          </cell>
          <cell r="O69">
            <v>4</v>
          </cell>
          <cell r="P69">
            <v>6</v>
          </cell>
          <cell r="Q69">
            <v>3</v>
          </cell>
          <cell r="R69">
            <v>5</v>
          </cell>
          <cell r="S69">
            <v>48</v>
          </cell>
        </row>
        <row r="70">
          <cell r="H70" t="str">
            <v>105108-HOSPITAL LOS VILOS</v>
          </cell>
          <cell r="I70">
            <v>11</v>
          </cell>
          <cell r="J70">
            <v>16</v>
          </cell>
          <cell r="K70">
            <v>10</v>
          </cell>
          <cell r="L70">
            <v>13</v>
          </cell>
          <cell r="M70">
            <v>19</v>
          </cell>
          <cell r="N70">
            <v>12</v>
          </cell>
          <cell r="O70">
            <v>12</v>
          </cell>
          <cell r="P70">
            <v>13</v>
          </cell>
          <cell r="Q70">
            <v>14</v>
          </cell>
          <cell r="R70">
            <v>20</v>
          </cell>
          <cell r="S70">
            <v>140</v>
          </cell>
        </row>
        <row r="71">
          <cell r="H71" t="str">
            <v>105478-P.S.R. CAIMANES                   </v>
          </cell>
          <cell r="J71">
            <v>7</v>
          </cell>
          <cell r="K71">
            <v>1</v>
          </cell>
          <cell r="L71">
            <v>1</v>
          </cell>
          <cell r="M71">
            <v>1</v>
          </cell>
          <cell r="N71">
            <v>2</v>
          </cell>
          <cell r="O71">
            <v>7</v>
          </cell>
          <cell r="P71">
            <v>2</v>
          </cell>
          <cell r="R71">
            <v>2</v>
          </cell>
          <cell r="S71">
            <v>23</v>
          </cell>
        </row>
        <row r="72">
          <cell r="H72" t="str">
            <v>105479-P.S.R. GUANGUALI</v>
          </cell>
          <cell r="R72">
            <v>1</v>
          </cell>
          <cell r="S72">
            <v>1</v>
          </cell>
        </row>
        <row r="73">
          <cell r="H73" t="str">
            <v>105480-P.S.R. QUILIMARI</v>
          </cell>
          <cell r="L73">
            <v>2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2</v>
          </cell>
          <cell r="S73">
            <v>8</v>
          </cell>
        </row>
        <row r="74">
          <cell r="H74" t="str">
            <v>105481-P.S.R. TILAMA</v>
          </cell>
          <cell r="P74">
            <v>1</v>
          </cell>
          <cell r="S74">
            <v>1</v>
          </cell>
        </row>
        <row r="75">
          <cell r="H75" t="str">
            <v>105511-P.S.R. LOS CONDORES</v>
          </cell>
          <cell r="N75">
            <v>1</v>
          </cell>
          <cell r="R75">
            <v>1</v>
          </cell>
          <cell r="S75">
            <v>2</v>
          </cell>
        </row>
        <row r="76">
          <cell r="I76">
            <v>11</v>
          </cell>
          <cell r="J76">
            <v>23</v>
          </cell>
          <cell r="K76">
            <v>11</v>
          </cell>
          <cell r="L76">
            <v>16</v>
          </cell>
          <cell r="M76">
            <v>21</v>
          </cell>
          <cell r="N76">
            <v>16</v>
          </cell>
          <cell r="O76">
            <v>20</v>
          </cell>
          <cell r="P76">
            <v>17</v>
          </cell>
          <cell r="Q76">
            <v>16</v>
          </cell>
          <cell r="R76">
            <v>24</v>
          </cell>
          <cell r="S76">
            <v>175</v>
          </cell>
        </row>
        <row r="77">
          <cell r="H77" t="str">
            <v>105104-HOSPITAL SALAMANCA</v>
          </cell>
          <cell r="I77">
            <v>13</v>
          </cell>
          <cell r="J77">
            <v>7</v>
          </cell>
          <cell r="K77">
            <v>23</v>
          </cell>
          <cell r="L77">
            <v>13</v>
          </cell>
          <cell r="M77">
            <v>12</v>
          </cell>
          <cell r="N77">
            <v>9</v>
          </cell>
          <cell r="O77">
            <v>15</v>
          </cell>
          <cell r="P77">
            <v>12</v>
          </cell>
          <cell r="Q77">
            <v>10</v>
          </cell>
          <cell r="R77">
            <v>9</v>
          </cell>
          <cell r="S77">
            <v>123</v>
          </cell>
        </row>
        <row r="78">
          <cell r="H78" t="str">
            <v>105452-P.S.R. CUNCUMEN                 </v>
          </cell>
          <cell r="I78">
            <v>6</v>
          </cell>
          <cell r="J78">
            <v>5</v>
          </cell>
          <cell r="K78">
            <v>3</v>
          </cell>
          <cell r="L78">
            <v>3</v>
          </cell>
          <cell r="M78">
            <v>2</v>
          </cell>
          <cell r="N78">
            <v>4</v>
          </cell>
          <cell r="O78">
            <v>3</v>
          </cell>
          <cell r="P78">
            <v>4</v>
          </cell>
          <cell r="Q78">
            <v>7</v>
          </cell>
          <cell r="R78">
            <v>3</v>
          </cell>
          <cell r="S78">
            <v>40</v>
          </cell>
        </row>
        <row r="79">
          <cell r="H79" t="str">
            <v>105453-P.S.R. TRANQUILLA</v>
          </cell>
          <cell r="I79">
            <v>1</v>
          </cell>
          <cell r="N79">
            <v>2</v>
          </cell>
          <cell r="S79">
            <v>3</v>
          </cell>
        </row>
        <row r="80">
          <cell r="H80" t="str">
            <v>105454-P.S.R. CUNLAGUA</v>
          </cell>
          <cell r="Q80">
            <v>1</v>
          </cell>
          <cell r="S80">
            <v>1</v>
          </cell>
        </row>
        <row r="81">
          <cell r="H81" t="str">
            <v>105455-P.S.R. CHILLEPIN</v>
          </cell>
          <cell r="I81">
            <v>1</v>
          </cell>
          <cell r="J81">
            <v>2</v>
          </cell>
          <cell r="M81">
            <v>1</v>
          </cell>
          <cell r="N81">
            <v>1</v>
          </cell>
          <cell r="P81">
            <v>1</v>
          </cell>
          <cell r="Q81">
            <v>1</v>
          </cell>
          <cell r="R81">
            <v>2</v>
          </cell>
          <cell r="S81">
            <v>9</v>
          </cell>
        </row>
        <row r="82">
          <cell r="H82" t="str">
            <v>105456-P.S.R. LLIMPO</v>
          </cell>
          <cell r="J82">
            <v>1</v>
          </cell>
          <cell r="L82">
            <v>1</v>
          </cell>
          <cell r="O82">
            <v>1</v>
          </cell>
          <cell r="R82">
            <v>1</v>
          </cell>
          <cell r="S82">
            <v>4</v>
          </cell>
        </row>
        <row r="83">
          <cell r="H83" t="str">
            <v>105458-P.S.R. TAHUINCO</v>
          </cell>
          <cell r="K83">
            <v>1</v>
          </cell>
          <cell r="M83">
            <v>1</v>
          </cell>
          <cell r="Q83">
            <v>1</v>
          </cell>
          <cell r="S83">
            <v>3</v>
          </cell>
        </row>
        <row r="84">
          <cell r="H84" t="str">
            <v>105491-P.S.R. QUELEN BAJO</v>
          </cell>
          <cell r="K84">
            <v>1</v>
          </cell>
          <cell r="L84">
            <v>1</v>
          </cell>
          <cell r="N84">
            <v>1</v>
          </cell>
          <cell r="R84">
            <v>1</v>
          </cell>
          <cell r="S84">
            <v>4</v>
          </cell>
        </row>
        <row r="85">
          <cell r="H85" t="str">
            <v>105492-P.S.R. CAMISA</v>
          </cell>
          <cell r="K85">
            <v>1</v>
          </cell>
          <cell r="L85">
            <v>1</v>
          </cell>
          <cell r="S85">
            <v>2</v>
          </cell>
        </row>
        <row r="86">
          <cell r="H86" t="str">
            <v>105501-P.S.R. ARBOLEDA GRANDE</v>
          </cell>
          <cell r="N86">
            <v>1</v>
          </cell>
          <cell r="P86">
            <v>1</v>
          </cell>
          <cell r="S86">
            <v>2</v>
          </cell>
        </row>
        <row r="87">
          <cell r="I87">
            <v>21</v>
          </cell>
          <cell r="J87">
            <v>15</v>
          </cell>
          <cell r="K87">
            <v>29</v>
          </cell>
          <cell r="L87">
            <v>19</v>
          </cell>
          <cell r="M87">
            <v>16</v>
          </cell>
          <cell r="N87">
            <v>18</v>
          </cell>
          <cell r="O87">
            <v>19</v>
          </cell>
          <cell r="P87">
            <v>18</v>
          </cell>
          <cell r="Q87">
            <v>20</v>
          </cell>
          <cell r="R87">
            <v>16</v>
          </cell>
          <cell r="S87">
            <v>191</v>
          </cell>
        </row>
        <row r="88">
          <cell r="H88" t="str">
            <v>105315-CES. RURAL C. DE TAMAYA</v>
          </cell>
          <cell r="I88">
            <v>2</v>
          </cell>
          <cell r="J88">
            <v>2</v>
          </cell>
          <cell r="K88">
            <v>8</v>
          </cell>
          <cell r="L88">
            <v>7</v>
          </cell>
          <cell r="M88">
            <v>6</v>
          </cell>
          <cell r="N88">
            <v>2</v>
          </cell>
          <cell r="O88">
            <v>6</v>
          </cell>
          <cell r="P88">
            <v>4</v>
          </cell>
          <cell r="Q88">
            <v>3</v>
          </cell>
          <cell r="R88">
            <v>2</v>
          </cell>
          <cell r="S88">
            <v>42</v>
          </cell>
        </row>
        <row r="89">
          <cell r="H89" t="str">
            <v>105317-CES. JORGE JORDAN D.</v>
          </cell>
          <cell r="I89">
            <v>29</v>
          </cell>
          <cell r="J89">
            <v>20</v>
          </cell>
          <cell r="K89">
            <v>34</v>
          </cell>
          <cell r="L89">
            <v>19</v>
          </cell>
          <cell r="M89">
            <v>41</v>
          </cell>
          <cell r="N89">
            <v>21</v>
          </cell>
          <cell r="O89">
            <v>35</v>
          </cell>
          <cell r="P89">
            <v>16</v>
          </cell>
          <cell r="Q89">
            <v>22</v>
          </cell>
          <cell r="R89">
            <v>16</v>
          </cell>
          <cell r="S89">
            <v>253</v>
          </cell>
        </row>
        <row r="90">
          <cell r="H90" t="str">
            <v>105322-CES. MARCOS MACUADA</v>
          </cell>
          <cell r="I90">
            <v>48</v>
          </cell>
          <cell r="J90">
            <v>28</v>
          </cell>
          <cell r="K90">
            <v>50</v>
          </cell>
          <cell r="L90">
            <v>38</v>
          </cell>
          <cell r="M90">
            <v>49</v>
          </cell>
          <cell r="N90">
            <v>39</v>
          </cell>
          <cell r="O90">
            <v>41</v>
          </cell>
          <cell r="P90">
            <v>45</v>
          </cell>
          <cell r="Q90">
            <v>24</v>
          </cell>
          <cell r="R90">
            <v>45</v>
          </cell>
          <cell r="S90">
            <v>407</v>
          </cell>
        </row>
        <row r="91">
          <cell r="H91" t="str">
            <v>105324-CES. SOTAQUI</v>
          </cell>
          <cell r="I91">
            <v>5</v>
          </cell>
          <cell r="J91">
            <v>5</v>
          </cell>
          <cell r="K91">
            <v>5</v>
          </cell>
          <cell r="L91">
            <v>4</v>
          </cell>
          <cell r="M91">
            <v>10</v>
          </cell>
          <cell r="N91">
            <v>4</v>
          </cell>
          <cell r="O91">
            <v>5</v>
          </cell>
          <cell r="P91">
            <v>6</v>
          </cell>
          <cell r="Q91">
            <v>2</v>
          </cell>
          <cell r="R91">
            <v>9</v>
          </cell>
          <cell r="S91">
            <v>55</v>
          </cell>
        </row>
        <row r="92">
          <cell r="H92" t="str">
            <v>105415-P.S.R. BARRAZA</v>
          </cell>
          <cell r="I92">
            <v>1</v>
          </cell>
          <cell r="K92">
            <v>3</v>
          </cell>
          <cell r="L92">
            <v>1</v>
          </cell>
          <cell r="M92">
            <v>1</v>
          </cell>
          <cell r="O92">
            <v>2</v>
          </cell>
          <cell r="S92">
            <v>8</v>
          </cell>
        </row>
        <row r="93">
          <cell r="H93" t="str">
            <v>105416-P.S.R. CAMARICO                  </v>
          </cell>
          <cell r="I93">
            <v>1</v>
          </cell>
          <cell r="K93">
            <v>2</v>
          </cell>
          <cell r="L93">
            <v>2</v>
          </cell>
          <cell r="M93">
            <v>2</v>
          </cell>
          <cell r="O93">
            <v>1</v>
          </cell>
          <cell r="P93">
            <v>3</v>
          </cell>
          <cell r="Q93">
            <v>2</v>
          </cell>
          <cell r="S93">
            <v>13</v>
          </cell>
        </row>
        <row r="94">
          <cell r="H94" t="str">
            <v>105417-P.S.R. ALCONES BAJOS</v>
          </cell>
          <cell r="I94">
            <v>1</v>
          </cell>
          <cell r="Q94">
            <v>1</v>
          </cell>
          <cell r="S94">
            <v>2</v>
          </cell>
        </row>
        <row r="95">
          <cell r="H95" t="str">
            <v>105419-P.S.R. LAS SOSSAS</v>
          </cell>
          <cell r="I95">
            <v>1</v>
          </cell>
          <cell r="O95">
            <v>1</v>
          </cell>
          <cell r="S95">
            <v>2</v>
          </cell>
        </row>
        <row r="96">
          <cell r="H96" t="str">
            <v>105420-P.S.R. LIMARI</v>
          </cell>
          <cell r="I96">
            <v>1</v>
          </cell>
          <cell r="K96">
            <v>1</v>
          </cell>
          <cell r="M96">
            <v>2</v>
          </cell>
          <cell r="N96">
            <v>1</v>
          </cell>
          <cell r="O96">
            <v>1</v>
          </cell>
          <cell r="S96">
            <v>6</v>
          </cell>
        </row>
        <row r="97">
          <cell r="H97" t="str">
            <v>105422-P.S.R. HORNILLOS</v>
          </cell>
          <cell r="J97">
            <v>1</v>
          </cell>
          <cell r="L97">
            <v>1</v>
          </cell>
          <cell r="S97">
            <v>2</v>
          </cell>
        </row>
        <row r="98">
          <cell r="H98" t="str">
            <v>105437-P.S.R. CHALINGA</v>
          </cell>
          <cell r="L98">
            <v>1</v>
          </cell>
          <cell r="M98">
            <v>1</v>
          </cell>
          <cell r="P98">
            <v>1</v>
          </cell>
          <cell r="S98">
            <v>3</v>
          </cell>
        </row>
        <row r="99">
          <cell r="H99" t="str">
            <v>105439-P.S.R. CERRO BLANCO</v>
          </cell>
          <cell r="R99">
            <v>1</v>
          </cell>
          <cell r="S99">
            <v>1</v>
          </cell>
        </row>
        <row r="100">
          <cell r="H100" t="str">
            <v>105507-P.S.R. HUAMALATA</v>
          </cell>
          <cell r="J100">
            <v>2</v>
          </cell>
          <cell r="K100">
            <v>3</v>
          </cell>
          <cell r="M100">
            <v>2</v>
          </cell>
          <cell r="N100">
            <v>2</v>
          </cell>
          <cell r="O100">
            <v>3</v>
          </cell>
          <cell r="P100">
            <v>1</v>
          </cell>
          <cell r="Q100">
            <v>2</v>
          </cell>
          <cell r="S100">
            <v>15</v>
          </cell>
        </row>
        <row r="101">
          <cell r="H101" t="str">
            <v>105510-P.S.R. RECOLETA</v>
          </cell>
          <cell r="I101">
            <v>1</v>
          </cell>
          <cell r="K101">
            <v>1</v>
          </cell>
          <cell r="P101">
            <v>1</v>
          </cell>
          <cell r="R101">
            <v>2</v>
          </cell>
          <cell r="S101">
            <v>5</v>
          </cell>
        </row>
        <row r="102">
          <cell r="H102" t="str">
            <v>105722-CECOF SAN JOSE DE LA DEHESA</v>
          </cell>
          <cell r="I102">
            <v>8</v>
          </cell>
          <cell r="J102">
            <v>6</v>
          </cell>
          <cell r="K102">
            <v>7</v>
          </cell>
          <cell r="L102">
            <v>8</v>
          </cell>
          <cell r="M102">
            <v>7</v>
          </cell>
          <cell r="N102">
            <v>7</v>
          </cell>
          <cell r="O102">
            <v>11</v>
          </cell>
          <cell r="P102">
            <v>4</v>
          </cell>
          <cell r="Q102">
            <v>5</v>
          </cell>
          <cell r="R102">
            <v>6</v>
          </cell>
          <cell r="S102">
            <v>69</v>
          </cell>
        </row>
        <row r="103">
          <cell r="H103" t="str">
            <v>105723-CECOF LIMARI</v>
          </cell>
          <cell r="I103">
            <v>4</v>
          </cell>
          <cell r="J103">
            <v>4</v>
          </cell>
          <cell r="K103">
            <v>5</v>
          </cell>
          <cell r="L103">
            <v>5</v>
          </cell>
          <cell r="M103">
            <v>4</v>
          </cell>
          <cell r="N103">
            <v>3</v>
          </cell>
          <cell r="O103">
            <v>3</v>
          </cell>
          <cell r="P103">
            <v>3</v>
          </cell>
          <cell r="Q103">
            <v>2</v>
          </cell>
          <cell r="R103">
            <v>7</v>
          </cell>
          <cell r="S103">
            <v>40</v>
          </cell>
        </row>
        <row r="104">
          <cell r="I104">
            <v>102</v>
          </cell>
          <cell r="J104">
            <v>68</v>
          </cell>
          <cell r="K104">
            <v>119</v>
          </cell>
          <cell r="L104">
            <v>86</v>
          </cell>
          <cell r="M104">
            <v>125</v>
          </cell>
          <cell r="N104">
            <v>79</v>
          </cell>
          <cell r="O104">
            <v>109</v>
          </cell>
          <cell r="P104">
            <v>84</v>
          </cell>
          <cell r="Q104">
            <v>63</v>
          </cell>
          <cell r="R104">
            <v>88</v>
          </cell>
          <cell r="S104">
            <v>923</v>
          </cell>
        </row>
        <row r="105">
          <cell r="H105" t="str">
            <v>105105-HOSPITAL COMBARBALA</v>
          </cell>
          <cell r="I105">
            <v>5</v>
          </cell>
          <cell r="J105">
            <v>6</v>
          </cell>
          <cell r="K105">
            <v>7</v>
          </cell>
          <cell r="L105">
            <v>7</v>
          </cell>
          <cell r="M105">
            <v>3</v>
          </cell>
          <cell r="N105">
            <v>5</v>
          </cell>
          <cell r="O105">
            <v>4</v>
          </cell>
          <cell r="P105">
            <v>3</v>
          </cell>
          <cell r="Q105">
            <v>3</v>
          </cell>
          <cell r="R105">
            <v>5</v>
          </cell>
          <cell r="S105">
            <v>48</v>
          </cell>
        </row>
        <row r="106">
          <cell r="H106" t="str">
            <v>105433-P.S.R. SAN LORENZO</v>
          </cell>
          <cell r="Q106">
            <v>1</v>
          </cell>
          <cell r="S106">
            <v>1</v>
          </cell>
        </row>
        <row r="107">
          <cell r="H107" t="str">
            <v>105434-P.S.R. SAN MARCOS</v>
          </cell>
          <cell r="K107">
            <v>1</v>
          </cell>
          <cell r="N107">
            <v>1</v>
          </cell>
          <cell r="S107">
            <v>2</v>
          </cell>
        </row>
        <row r="108">
          <cell r="H108" t="str">
            <v>105459-P.S.R. BARRANCAS                </v>
          </cell>
          <cell r="J108">
            <v>1</v>
          </cell>
          <cell r="P108">
            <v>1</v>
          </cell>
          <cell r="Q108">
            <v>1</v>
          </cell>
          <cell r="S108">
            <v>3</v>
          </cell>
        </row>
        <row r="109">
          <cell r="H109" t="str">
            <v>105460-P.S.R. COGOTI 18</v>
          </cell>
          <cell r="K109">
            <v>2</v>
          </cell>
          <cell r="L109">
            <v>1</v>
          </cell>
          <cell r="O109">
            <v>1</v>
          </cell>
          <cell r="Q109">
            <v>1</v>
          </cell>
          <cell r="R109">
            <v>2</v>
          </cell>
          <cell r="S109">
            <v>7</v>
          </cell>
        </row>
        <row r="110">
          <cell r="H110" t="str">
            <v>105461-P.S.R. EL HUACHO</v>
          </cell>
          <cell r="J110">
            <v>1</v>
          </cell>
          <cell r="S110">
            <v>1</v>
          </cell>
        </row>
        <row r="111">
          <cell r="H111" t="str">
            <v>105462-P.S.R. EL SAUCE</v>
          </cell>
          <cell r="I111">
            <v>1</v>
          </cell>
          <cell r="L111">
            <v>1</v>
          </cell>
          <cell r="S111">
            <v>2</v>
          </cell>
        </row>
        <row r="112">
          <cell r="H112" t="str">
            <v>105463-P.S.R. QUILITAPIA</v>
          </cell>
          <cell r="O112">
            <v>1</v>
          </cell>
          <cell r="P112">
            <v>1</v>
          </cell>
          <cell r="Q112">
            <v>2</v>
          </cell>
          <cell r="S112">
            <v>4</v>
          </cell>
        </row>
        <row r="113">
          <cell r="H113" t="str">
            <v>105464-P.S.R. LA LIGUA</v>
          </cell>
          <cell r="J113">
            <v>1</v>
          </cell>
          <cell r="M113">
            <v>1</v>
          </cell>
          <cell r="O113">
            <v>1</v>
          </cell>
          <cell r="Q113">
            <v>1</v>
          </cell>
          <cell r="R113">
            <v>1</v>
          </cell>
          <cell r="S113">
            <v>5</v>
          </cell>
        </row>
        <row r="114">
          <cell r="H114" t="str">
            <v>105465-P.S.R. RAMADILLA</v>
          </cell>
          <cell r="N114">
            <v>1</v>
          </cell>
          <cell r="Q114">
            <v>1</v>
          </cell>
          <cell r="S114">
            <v>2</v>
          </cell>
        </row>
        <row r="115">
          <cell r="H115" t="str">
            <v>105466-P.S.R. VALLE HERMOSO</v>
          </cell>
          <cell r="I115">
            <v>1</v>
          </cell>
          <cell r="J115">
            <v>1</v>
          </cell>
          <cell r="K115">
            <v>1</v>
          </cell>
          <cell r="O115">
            <v>1</v>
          </cell>
          <cell r="S115">
            <v>4</v>
          </cell>
        </row>
        <row r="116">
          <cell r="H116" t="str">
            <v>105490-P.S.R. EL DURAZNO</v>
          </cell>
          <cell r="L116">
            <v>1</v>
          </cell>
          <cell r="S116">
            <v>1</v>
          </cell>
        </row>
        <row r="117">
          <cell r="I117">
            <v>7</v>
          </cell>
          <cell r="J117">
            <v>10</v>
          </cell>
          <cell r="K117">
            <v>11</v>
          </cell>
          <cell r="L117">
            <v>10</v>
          </cell>
          <cell r="M117">
            <v>4</v>
          </cell>
          <cell r="N117">
            <v>7</v>
          </cell>
          <cell r="O117">
            <v>8</v>
          </cell>
          <cell r="P117">
            <v>5</v>
          </cell>
          <cell r="Q117">
            <v>10</v>
          </cell>
          <cell r="R117">
            <v>8</v>
          </cell>
          <cell r="S117">
            <v>80</v>
          </cell>
        </row>
        <row r="118">
          <cell r="H118" t="str">
            <v>105307-CES. RURAL MONTE PATRIA</v>
          </cell>
          <cell r="I118">
            <v>6</v>
          </cell>
          <cell r="J118">
            <v>9</v>
          </cell>
          <cell r="K118">
            <v>5</v>
          </cell>
          <cell r="L118">
            <v>13</v>
          </cell>
          <cell r="M118">
            <v>7</v>
          </cell>
          <cell r="N118">
            <v>10</v>
          </cell>
          <cell r="O118">
            <v>5</v>
          </cell>
          <cell r="P118">
            <v>10</v>
          </cell>
          <cell r="Q118">
            <v>9</v>
          </cell>
          <cell r="R118">
            <v>3</v>
          </cell>
          <cell r="S118">
            <v>77</v>
          </cell>
        </row>
        <row r="119">
          <cell r="H119" t="str">
            <v>105311-CES. RURAL CHAÑARAL ALTO</v>
          </cell>
          <cell r="I119">
            <v>7</v>
          </cell>
          <cell r="J119">
            <v>2</v>
          </cell>
          <cell r="K119">
            <v>2</v>
          </cell>
          <cell r="L119">
            <v>4</v>
          </cell>
          <cell r="M119">
            <v>3</v>
          </cell>
          <cell r="N119">
            <v>4</v>
          </cell>
          <cell r="O119">
            <v>4</v>
          </cell>
          <cell r="P119">
            <v>3</v>
          </cell>
          <cell r="Q119">
            <v>2</v>
          </cell>
          <cell r="R119">
            <v>6</v>
          </cell>
          <cell r="S119">
            <v>37</v>
          </cell>
        </row>
        <row r="120">
          <cell r="H120" t="str">
            <v>105312-CES. RURAL CAREN</v>
          </cell>
          <cell r="I120">
            <v>4</v>
          </cell>
          <cell r="J120">
            <v>2</v>
          </cell>
          <cell r="K120">
            <v>6</v>
          </cell>
          <cell r="L120">
            <v>6</v>
          </cell>
          <cell r="M120">
            <v>1</v>
          </cell>
          <cell r="N120">
            <v>4</v>
          </cell>
          <cell r="O120">
            <v>4</v>
          </cell>
          <cell r="P120">
            <v>4</v>
          </cell>
          <cell r="Q120">
            <v>1</v>
          </cell>
          <cell r="R120">
            <v>4</v>
          </cell>
          <cell r="S120">
            <v>36</v>
          </cell>
        </row>
        <row r="121">
          <cell r="H121" t="str">
            <v>105318-CES. RURAL EL PALQUI</v>
          </cell>
          <cell r="I121">
            <v>5</v>
          </cell>
          <cell r="J121">
            <v>9</v>
          </cell>
          <cell r="K121">
            <v>10</v>
          </cell>
          <cell r="L121">
            <v>10</v>
          </cell>
          <cell r="M121">
            <v>6</v>
          </cell>
          <cell r="N121">
            <v>8</v>
          </cell>
          <cell r="O121">
            <v>4</v>
          </cell>
          <cell r="P121">
            <v>5</v>
          </cell>
          <cell r="Q121">
            <v>2</v>
          </cell>
          <cell r="R121">
            <v>9</v>
          </cell>
          <cell r="S121">
            <v>68</v>
          </cell>
        </row>
        <row r="122">
          <cell r="H122" t="str">
            <v>105425-P.S.R. CHILECITO</v>
          </cell>
          <cell r="J122">
            <v>2</v>
          </cell>
          <cell r="N122">
            <v>1</v>
          </cell>
          <cell r="O122">
            <v>1</v>
          </cell>
          <cell r="S122">
            <v>4</v>
          </cell>
        </row>
        <row r="123">
          <cell r="H123" t="str">
            <v>105427-P.S.R. HACIENDA VALDIVIA</v>
          </cell>
          <cell r="J123">
            <v>1</v>
          </cell>
          <cell r="M123">
            <v>1</v>
          </cell>
          <cell r="S123">
            <v>2</v>
          </cell>
        </row>
        <row r="124">
          <cell r="H124" t="str">
            <v>105428-P.S.R. HUATULAME</v>
          </cell>
          <cell r="I124">
            <v>1</v>
          </cell>
          <cell r="O124">
            <v>1</v>
          </cell>
          <cell r="S124">
            <v>2</v>
          </cell>
        </row>
        <row r="125">
          <cell r="H125" t="str">
            <v>105430-P.S.R. MIALQUI</v>
          </cell>
          <cell r="N125">
            <v>1</v>
          </cell>
          <cell r="R125">
            <v>1</v>
          </cell>
          <cell r="S125">
            <v>2</v>
          </cell>
        </row>
        <row r="126">
          <cell r="H126" t="str">
            <v>105431-P.S.R. PEDREGAL</v>
          </cell>
          <cell r="J126">
            <v>1</v>
          </cell>
          <cell r="N126">
            <v>1</v>
          </cell>
          <cell r="R126">
            <v>1</v>
          </cell>
          <cell r="S126">
            <v>3</v>
          </cell>
        </row>
        <row r="127">
          <cell r="H127" t="str">
            <v>105432-P.S.R. RAPEL</v>
          </cell>
          <cell r="K127">
            <v>1</v>
          </cell>
          <cell r="L127">
            <v>1</v>
          </cell>
          <cell r="O127">
            <v>1</v>
          </cell>
          <cell r="P127">
            <v>2</v>
          </cell>
          <cell r="S127">
            <v>5</v>
          </cell>
        </row>
        <row r="128">
          <cell r="H128" t="str">
            <v>105435-P.S.R. TULAHUEN</v>
          </cell>
          <cell r="N128">
            <v>2</v>
          </cell>
          <cell r="P128">
            <v>1</v>
          </cell>
          <cell r="S128">
            <v>3</v>
          </cell>
        </row>
        <row r="129">
          <cell r="H129" t="str">
            <v>105436-P.S.R. EL MAITEN</v>
          </cell>
          <cell r="P129">
            <v>1</v>
          </cell>
          <cell r="S129">
            <v>1</v>
          </cell>
        </row>
        <row r="130">
          <cell r="H130" t="str">
            <v>105489-P.S.R. RAMADAS DE TULAHUEN</v>
          </cell>
          <cell r="L130">
            <v>1</v>
          </cell>
          <cell r="M130">
            <v>1</v>
          </cell>
          <cell r="O130">
            <v>1</v>
          </cell>
          <cell r="S130">
            <v>3</v>
          </cell>
        </row>
        <row r="131">
          <cell r="I131">
            <v>23</v>
          </cell>
          <cell r="J131">
            <v>26</v>
          </cell>
          <cell r="K131">
            <v>24</v>
          </cell>
          <cell r="L131">
            <v>35</v>
          </cell>
          <cell r="M131">
            <v>19</v>
          </cell>
          <cell r="N131">
            <v>31</v>
          </cell>
          <cell r="O131">
            <v>21</v>
          </cell>
          <cell r="P131">
            <v>26</v>
          </cell>
          <cell r="Q131">
            <v>14</v>
          </cell>
          <cell r="R131">
            <v>24</v>
          </cell>
          <cell r="S131">
            <v>243</v>
          </cell>
        </row>
        <row r="132">
          <cell r="H132" t="str">
            <v>105308-CES. RURAL PUNITAQUI</v>
          </cell>
          <cell r="I132">
            <v>5</v>
          </cell>
          <cell r="J132">
            <v>13</v>
          </cell>
          <cell r="K132">
            <v>9</v>
          </cell>
          <cell r="L132">
            <v>11</v>
          </cell>
          <cell r="M132">
            <v>8</v>
          </cell>
          <cell r="N132">
            <v>19</v>
          </cell>
          <cell r="O132">
            <v>15</v>
          </cell>
          <cell r="P132">
            <v>22</v>
          </cell>
          <cell r="Q132">
            <v>9</v>
          </cell>
          <cell r="R132">
            <v>11</v>
          </cell>
          <cell r="S132">
            <v>122</v>
          </cell>
        </row>
        <row r="133">
          <cell r="I133">
            <v>5</v>
          </cell>
          <cell r="J133">
            <v>13</v>
          </cell>
          <cell r="K133">
            <v>9</v>
          </cell>
          <cell r="L133">
            <v>11</v>
          </cell>
          <cell r="M133">
            <v>8</v>
          </cell>
          <cell r="N133">
            <v>19</v>
          </cell>
          <cell r="O133">
            <v>15</v>
          </cell>
          <cell r="P133">
            <v>22</v>
          </cell>
          <cell r="Q133">
            <v>9</v>
          </cell>
          <cell r="R133">
            <v>11</v>
          </cell>
          <cell r="S133">
            <v>122</v>
          </cell>
        </row>
        <row r="134">
          <cell r="H134" t="str">
            <v>105310-CES. RURAL PICHASCA</v>
          </cell>
          <cell r="I134">
            <v>1</v>
          </cell>
          <cell r="J134">
            <v>1</v>
          </cell>
          <cell r="L134">
            <v>2</v>
          </cell>
          <cell r="M134">
            <v>3</v>
          </cell>
          <cell r="N134">
            <v>1</v>
          </cell>
          <cell r="Q134">
            <v>3</v>
          </cell>
          <cell r="S134">
            <v>11</v>
          </cell>
        </row>
        <row r="135">
          <cell r="H135" t="str">
            <v>105409-P.S.R. EL CHAÑAR</v>
          </cell>
          <cell r="N135">
            <v>1</v>
          </cell>
          <cell r="S135">
            <v>1</v>
          </cell>
        </row>
        <row r="136">
          <cell r="H136" t="str">
            <v>105410-P.S.R. HURTADO</v>
          </cell>
          <cell r="K136">
            <v>1</v>
          </cell>
          <cell r="Q136">
            <v>1</v>
          </cell>
          <cell r="S136">
            <v>2</v>
          </cell>
        </row>
        <row r="137">
          <cell r="H137" t="str">
            <v>105411-P.S.R. LAS BREAS</v>
          </cell>
          <cell r="K137">
            <v>1</v>
          </cell>
          <cell r="S137">
            <v>1</v>
          </cell>
        </row>
        <row r="138">
          <cell r="H138" t="str">
            <v>105413-P.S.R. SAMO ALTO</v>
          </cell>
          <cell r="N138">
            <v>1</v>
          </cell>
          <cell r="S138">
            <v>1</v>
          </cell>
        </row>
        <row r="139">
          <cell r="H139" t="str">
            <v>105414-P.S.R. SERON</v>
          </cell>
          <cell r="L139">
            <v>1</v>
          </cell>
          <cell r="M139">
            <v>3</v>
          </cell>
          <cell r="N139">
            <v>2</v>
          </cell>
          <cell r="Q139">
            <v>1</v>
          </cell>
          <cell r="S139">
            <v>7</v>
          </cell>
        </row>
        <row r="140">
          <cell r="H140" t="str">
            <v>105503-P.S.R. TABAQUEROS</v>
          </cell>
          <cell r="N140">
            <v>1</v>
          </cell>
          <cell r="O140">
            <v>1</v>
          </cell>
          <cell r="R140">
            <v>1</v>
          </cell>
          <cell r="S140">
            <v>3</v>
          </cell>
        </row>
        <row r="141">
          <cell r="I141">
            <v>1</v>
          </cell>
          <cell r="J141">
            <v>1</v>
          </cell>
          <cell r="K141">
            <v>2</v>
          </cell>
          <cell r="L141">
            <v>3</v>
          </cell>
          <cell r="M141">
            <v>6</v>
          </cell>
          <cell r="N141">
            <v>6</v>
          </cell>
          <cell r="O141">
            <v>1</v>
          </cell>
          <cell r="Q141">
            <v>5</v>
          </cell>
          <cell r="R141">
            <v>1</v>
          </cell>
          <cell r="S141">
            <v>26</v>
          </cell>
        </row>
        <row r="142">
          <cell r="I142">
            <v>685</v>
          </cell>
          <cell r="J142">
            <v>599</v>
          </cell>
          <cell r="K142">
            <v>678</v>
          </cell>
          <cell r="L142">
            <v>603</v>
          </cell>
          <cell r="M142">
            <v>630</v>
          </cell>
          <cell r="N142">
            <v>537</v>
          </cell>
          <cell r="O142">
            <v>596</v>
          </cell>
          <cell r="P142">
            <v>619</v>
          </cell>
          <cell r="Q142">
            <v>501</v>
          </cell>
          <cell r="R142">
            <v>487</v>
          </cell>
          <cell r="S142">
            <v>5935</v>
          </cell>
        </row>
      </sheetData>
      <sheetData sheetId="8">
        <row r="3">
          <cell r="H3" t="str">
            <v>N_Establecimiento</v>
          </cell>
          <cell r="I3">
            <v>1</v>
          </cell>
          <cell r="J3">
            <v>2</v>
          </cell>
          <cell r="K3">
            <v>3</v>
          </cell>
          <cell r="L3">
            <v>4</v>
          </cell>
          <cell r="M3">
            <v>5</v>
          </cell>
          <cell r="N3">
            <v>6</v>
          </cell>
          <cell r="O3">
            <v>7</v>
          </cell>
          <cell r="P3">
            <v>8</v>
          </cell>
          <cell r="Q3">
            <v>9</v>
          </cell>
          <cell r="R3">
            <v>10</v>
          </cell>
          <cell r="S3" t="str">
            <v>Total general</v>
          </cell>
        </row>
        <row r="4">
          <cell r="H4" t="str">
            <v>105300-CES. CARDENAL CARO</v>
          </cell>
          <cell r="I4">
            <v>45</v>
          </cell>
          <cell r="J4">
            <v>34</v>
          </cell>
          <cell r="K4">
            <v>40</v>
          </cell>
          <cell r="L4">
            <v>30</v>
          </cell>
          <cell r="M4">
            <v>27</v>
          </cell>
          <cell r="N4">
            <v>23</v>
          </cell>
          <cell r="O4">
            <v>41</v>
          </cell>
          <cell r="P4">
            <v>32</v>
          </cell>
          <cell r="Q4">
            <v>23</v>
          </cell>
          <cell r="R4">
            <v>21</v>
          </cell>
          <cell r="S4">
            <v>316</v>
          </cell>
        </row>
        <row r="5">
          <cell r="H5" t="str">
            <v>105301-CES. LAS COMPAÑIAS</v>
          </cell>
          <cell r="I5">
            <v>42</v>
          </cell>
          <cell r="J5">
            <v>33</v>
          </cell>
          <cell r="K5">
            <v>28</v>
          </cell>
          <cell r="L5">
            <v>23</v>
          </cell>
          <cell r="M5">
            <v>25</v>
          </cell>
          <cell r="N5">
            <v>18</v>
          </cell>
          <cell r="O5">
            <v>32</v>
          </cell>
          <cell r="P5">
            <v>28</v>
          </cell>
          <cell r="Q5">
            <v>33</v>
          </cell>
          <cell r="R5">
            <v>22</v>
          </cell>
          <cell r="S5">
            <v>284</v>
          </cell>
        </row>
        <row r="6">
          <cell r="H6" t="str">
            <v>105302-CES. PEDRO AGUIRRE C.</v>
          </cell>
          <cell r="I6">
            <v>44</v>
          </cell>
          <cell r="J6">
            <v>27</v>
          </cell>
          <cell r="K6">
            <v>25</v>
          </cell>
          <cell r="L6">
            <v>31</v>
          </cell>
          <cell r="M6">
            <v>34</v>
          </cell>
          <cell r="N6">
            <v>23</v>
          </cell>
          <cell r="O6">
            <v>31</v>
          </cell>
          <cell r="P6">
            <v>33</v>
          </cell>
          <cell r="Q6">
            <v>26</v>
          </cell>
          <cell r="R6">
            <v>24</v>
          </cell>
          <cell r="S6">
            <v>298</v>
          </cell>
        </row>
        <row r="7">
          <cell r="H7" t="str">
            <v>105313-CES. SCHAFFHAUSER</v>
          </cell>
          <cell r="I7">
            <v>53</v>
          </cell>
          <cell r="J7">
            <v>42</v>
          </cell>
          <cell r="K7">
            <v>49</v>
          </cell>
          <cell r="L7">
            <v>34</v>
          </cell>
          <cell r="M7">
            <v>43</v>
          </cell>
          <cell r="N7">
            <v>21</v>
          </cell>
          <cell r="O7">
            <v>31</v>
          </cell>
          <cell r="P7">
            <v>42</v>
          </cell>
          <cell r="Q7">
            <v>29</v>
          </cell>
          <cell r="R7">
            <v>35</v>
          </cell>
          <cell r="S7">
            <v>379</v>
          </cell>
        </row>
        <row r="8">
          <cell r="H8" t="str">
            <v>105319-CES. CARDENAL R.S.H.</v>
          </cell>
          <cell r="I8">
            <v>29</v>
          </cell>
          <cell r="J8">
            <v>40</v>
          </cell>
          <cell r="K8">
            <v>19</v>
          </cell>
          <cell r="L8">
            <v>21</v>
          </cell>
          <cell r="M8">
            <v>14</v>
          </cell>
          <cell r="N8">
            <v>33</v>
          </cell>
          <cell r="O8">
            <v>28</v>
          </cell>
          <cell r="P8">
            <v>26</v>
          </cell>
          <cell r="Q8">
            <v>23</v>
          </cell>
          <cell r="R8">
            <v>19</v>
          </cell>
          <cell r="S8">
            <v>252</v>
          </cell>
        </row>
        <row r="9">
          <cell r="H9" t="str">
            <v>105325-CESFAM JUAN PABLO II</v>
          </cell>
          <cell r="I9">
            <v>41</v>
          </cell>
          <cell r="J9">
            <v>32</v>
          </cell>
          <cell r="K9">
            <v>50</v>
          </cell>
          <cell r="L9">
            <v>47</v>
          </cell>
          <cell r="M9">
            <v>33</v>
          </cell>
          <cell r="N9">
            <v>28</v>
          </cell>
          <cell r="O9">
            <v>30</v>
          </cell>
          <cell r="P9">
            <v>33</v>
          </cell>
          <cell r="Q9">
            <v>27</v>
          </cell>
          <cell r="R9">
            <v>25</v>
          </cell>
          <cell r="S9">
            <v>346</v>
          </cell>
        </row>
        <row r="10">
          <cell r="H10" t="str">
            <v>105400-P.S.R. ALGARROBITO            </v>
          </cell>
          <cell r="I10">
            <v>5</v>
          </cell>
          <cell r="J10">
            <v>3</v>
          </cell>
          <cell r="K10">
            <v>1</v>
          </cell>
          <cell r="L10">
            <v>3</v>
          </cell>
          <cell r="M10">
            <v>5</v>
          </cell>
          <cell r="N10">
            <v>2</v>
          </cell>
          <cell r="O10">
            <v>4</v>
          </cell>
          <cell r="P10">
            <v>5</v>
          </cell>
          <cell r="Q10">
            <v>3</v>
          </cell>
          <cell r="S10">
            <v>31</v>
          </cell>
        </row>
        <row r="11">
          <cell r="H11" t="str">
            <v>105401-P.S.R. LAS ROJAS</v>
          </cell>
          <cell r="I11">
            <v>1</v>
          </cell>
          <cell r="O11">
            <v>1</v>
          </cell>
          <cell r="P11">
            <v>4</v>
          </cell>
          <cell r="S11">
            <v>6</v>
          </cell>
        </row>
        <row r="12">
          <cell r="H12" t="str">
            <v>105402-P.S.R. EL ROMERO</v>
          </cell>
          <cell r="L12">
            <v>3</v>
          </cell>
          <cell r="O12">
            <v>1</v>
          </cell>
          <cell r="S12">
            <v>4</v>
          </cell>
        </row>
        <row r="13">
          <cell r="H13" t="str">
            <v>105499-P.S.R. LAMBERT</v>
          </cell>
          <cell r="I13">
            <v>3</v>
          </cell>
          <cell r="J13">
            <v>3</v>
          </cell>
          <cell r="K13">
            <v>2</v>
          </cell>
          <cell r="L13">
            <v>1</v>
          </cell>
          <cell r="M13">
            <v>1</v>
          </cell>
          <cell r="O13">
            <v>3</v>
          </cell>
          <cell r="Q13">
            <v>1</v>
          </cell>
          <cell r="R13">
            <v>1</v>
          </cell>
          <cell r="S13">
            <v>15</v>
          </cell>
        </row>
        <row r="14">
          <cell r="H14" t="str">
            <v>105700-CECOF VILLA EL INDIO</v>
          </cell>
          <cell r="I14">
            <v>5</v>
          </cell>
          <cell r="J14">
            <v>4</v>
          </cell>
          <cell r="K14">
            <v>4</v>
          </cell>
          <cell r="L14">
            <v>3</v>
          </cell>
          <cell r="M14">
            <v>2</v>
          </cell>
          <cell r="N14">
            <v>4</v>
          </cell>
          <cell r="O14">
            <v>4</v>
          </cell>
          <cell r="P14">
            <v>2</v>
          </cell>
          <cell r="Q14">
            <v>2</v>
          </cell>
          <cell r="R14">
            <v>3</v>
          </cell>
          <cell r="S14">
            <v>33</v>
          </cell>
        </row>
        <row r="15">
          <cell r="H15" t="str">
            <v>105701-CECOF VILLA ALEMANIA</v>
          </cell>
          <cell r="I15">
            <v>1</v>
          </cell>
          <cell r="J15">
            <v>1</v>
          </cell>
          <cell r="K15">
            <v>1</v>
          </cell>
          <cell r="L15">
            <v>2</v>
          </cell>
          <cell r="M15">
            <v>1</v>
          </cell>
          <cell r="N15">
            <v>2</v>
          </cell>
          <cell r="O15">
            <v>2</v>
          </cell>
          <cell r="P15">
            <v>2</v>
          </cell>
          <cell r="Q15">
            <v>3</v>
          </cell>
          <cell r="R15">
            <v>2</v>
          </cell>
          <cell r="S15">
            <v>17</v>
          </cell>
        </row>
        <row r="16">
          <cell r="H16" t="str">
            <v>105702-CECOF VILLA LAMBERT</v>
          </cell>
          <cell r="I16">
            <v>2</v>
          </cell>
          <cell r="J16">
            <v>3</v>
          </cell>
          <cell r="K16">
            <v>7</v>
          </cell>
          <cell r="L16">
            <v>5</v>
          </cell>
          <cell r="M16">
            <v>1</v>
          </cell>
          <cell r="N16">
            <v>4</v>
          </cell>
          <cell r="O16">
            <v>3</v>
          </cell>
          <cell r="P16">
            <v>4</v>
          </cell>
          <cell r="Q16">
            <v>1</v>
          </cell>
          <cell r="R16">
            <v>2</v>
          </cell>
          <cell r="S16">
            <v>32</v>
          </cell>
        </row>
        <row r="17">
          <cell r="I17">
            <v>271</v>
          </cell>
          <cell r="J17">
            <v>222</v>
          </cell>
          <cell r="K17">
            <v>226</v>
          </cell>
          <cell r="L17">
            <v>203</v>
          </cell>
          <cell r="M17">
            <v>186</v>
          </cell>
          <cell r="N17">
            <v>158</v>
          </cell>
          <cell r="O17">
            <v>211</v>
          </cell>
          <cell r="P17">
            <v>211</v>
          </cell>
          <cell r="Q17">
            <v>171</v>
          </cell>
          <cell r="R17">
            <v>154</v>
          </cell>
          <cell r="S17">
            <v>2013</v>
          </cell>
        </row>
        <row r="18">
          <cell r="H18" t="str">
            <v>105303-CES. SAN JUAN</v>
          </cell>
          <cell r="I18">
            <v>42</v>
          </cell>
          <cell r="J18">
            <v>45</v>
          </cell>
          <cell r="K18">
            <v>51</v>
          </cell>
          <cell r="L18">
            <v>34</v>
          </cell>
          <cell r="M18">
            <v>54</v>
          </cell>
          <cell r="N18">
            <v>37</v>
          </cell>
          <cell r="O18">
            <v>40</v>
          </cell>
          <cell r="P18">
            <v>47</v>
          </cell>
          <cell r="Q18">
            <v>41</v>
          </cell>
          <cell r="R18">
            <v>27</v>
          </cell>
          <cell r="S18">
            <v>418</v>
          </cell>
        </row>
        <row r="19">
          <cell r="H19" t="str">
            <v>105304-CES. SANTA CECILIA</v>
          </cell>
          <cell r="I19">
            <v>50</v>
          </cell>
          <cell r="J19">
            <v>39</v>
          </cell>
          <cell r="K19">
            <v>38</v>
          </cell>
          <cell r="L19">
            <v>45</v>
          </cell>
          <cell r="M19">
            <v>40</v>
          </cell>
          <cell r="N19">
            <v>28</v>
          </cell>
          <cell r="O19">
            <v>25</v>
          </cell>
          <cell r="P19">
            <v>39</v>
          </cell>
          <cell r="Q19">
            <v>36</v>
          </cell>
          <cell r="R19">
            <v>27</v>
          </cell>
          <cell r="S19">
            <v>367</v>
          </cell>
        </row>
        <row r="20">
          <cell r="H20" t="str">
            <v>105305-CES. TIERRAS BLANCAS</v>
          </cell>
          <cell r="I20">
            <v>49</v>
          </cell>
          <cell r="J20">
            <v>65</v>
          </cell>
          <cell r="K20">
            <v>71</v>
          </cell>
          <cell r="L20">
            <v>47</v>
          </cell>
          <cell r="M20">
            <v>57</v>
          </cell>
          <cell r="N20">
            <v>51</v>
          </cell>
          <cell r="O20">
            <v>59</v>
          </cell>
          <cell r="P20">
            <v>65</v>
          </cell>
          <cell r="Q20">
            <v>50</v>
          </cell>
          <cell r="R20">
            <v>38</v>
          </cell>
          <cell r="S20">
            <v>552</v>
          </cell>
        </row>
        <row r="21">
          <cell r="H21" t="str">
            <v>105321-CES. RURAL  TONGOY</v>
          </cell>
          <cell r="I21">
            <v>15</v>
          </cell>
          <cell r="J21">
            <v>6</v>
          </cell>
          <cell r="K21">
            <v>5</v>
          </cell>
          <cell r="L21">
            <v>2</v>
          </cell>
          <cell r="M21">
            <v>9</v>
          </cell>
          <cell r="N21">
            <v>7</v>
          </cell>
          <cell r="O21">
            <v>9</v>
          </cell>
          <cell r="P21">
            <v>9</v>
          </cell>
          <cell r="Q21">
            <v>10</v>
          </cell>
          <cell r="R21">
            <v>6</v>
          </cell>
          <cell r="S21">
            <v>78</v>
          </cell>
        </row>
        <row r="22">
          <cell r="H22" t="str">
            <v>105323-CES. DR. SERGIO AGUILAR</v>
          </cell>
          <cell r="I22">
            <v>60</v>
          </cell>
          <cell r="J22">
            <v>47</v>
          </cell>
          <cell r="K22">
            <v>57</v>
          </cell>
          <cell r="L22">
            <v>69</v>
          </cell>
          <cell r="M22">
            <v>55</v>
          </cell>
          <cell r="N22">
            <v>47</v>
          </cell>
          <cell r="O22">
            <v>52</v>
          </cell>
          <cell r="P22">
            <v>61</v>
          </cell>
          <cell r="Q22">
            <v>58</v>
          </cell>
          <cell r="R22">
            <v>40</v>
          </cell>
          <cell r="S22">
            <v>546</v>
          </cell>
        </row>
        <row r="23">
          <cell r="H23" t="str">
            <v>105404-P.S.R. EL TANGUE                         </v>
          </cell>
          <cell r="I23">
            <v>4</v>
          </cell>
          <cell r="P23">
            <v>1</v>
          </cell>
          <cell r="R23">
            <v>1</v>
          </cell>
          <cell r="S23">
            <v>6</v>
          </cell>
        </row>
        <row r="24">
          <cell r="H24" t="str">
            <v>105405-P.S.R. GUANAQUEROS</v>
          </cell>
          <cell r="I24">
            <v>2</v>
          </cell>
          <cell r="J24">
            <v>2</v>
          </cell>
          <cell r="K24">
            <v>1</v>
          </cell>
          <cell r="L24">
            <v>1</v>
          </cell>
          <cell r="M24">
            <v>2</v>
          </cell>
          <cell r="N24">
            <v>3</v>
          </cell>
          <cell r="O24">
            <v>2</v>
          </cell>
          <cell r="P24">
            <v>3</v>
          </cell>
          <cell r="Q24">
            <v>1</v>
          </cell>
          <cell r="S24">
            <v>17</v>
          </cell>
        </row>
        <row r="25">
          <cell r="H25" t="str">
            <v>105406-P.S.R. PAN DE AZUCAR</v>
          </cell>
          <cell r="I25">
            <v>9</v>
          </cell>
          <cell r="J25">
            <v>14</v>
          </cell>
          <cell r="K25">
            <v>12</v>
          </cell>
          <cell r="L25">
            <v>10</v>
          </cell>
          <cell r="M25">
            <v>8</v>
          </cell>
          <cell r="N25">
            <v>3</v>
          </cell>
          <cell r="O25">
            <v>5</v>
          </cell>
          <cell r="P25">
            <v>8</v>
          </cell>
          <cell r="Q25">
            <v>5</v>
          </cell>
          <cell r="R25">
            <v>8</v>
          </cell>
          <cell r="S25">
            <v>82</v>
          </cell>
        </row>
        <row r="26">
          <cell r="H26" t="str">
            <v>105407-P.S.R. TAMBILLOS</v>
          </cell>
          <cell r="J26">
            <v>2</v>
          </cell>
          <cell r="Q26">
            <v>1</v>
          </cell>
          <cell r="S26">
            <v>3</v>
          </cell>
        </row>
        <row r="27">
          <cell r="H27" t="str">
            <v>105705-CECOF EL ALBA</v>
          </cell>
          <cell r="I27">
            <v>5</v>
          </cell>
          <cell r="J27">
            <v>1</v>
          </cell>
          <cell r="K27">
            <v>3</v>
          </cell>
          <cell r="L27">
            <v>7</v>
          </cell>
          <cell r="M27">
            <v>7</v>
          </cell>
          <cell r="N27">
            <v>7</v>
          </cell>
          <cell r="O27">
            <v>6</v>
          </cell>
          <cell r="P27">
            <v>3</v>
          </cell>
          <cell r="Q27">
            <v>5</v>
          </cell>
          <cell r="R27">
            <v>5</v>
          </cell>
          <cell r="S27">
            <v>49</v>
          </cell>
        </row>
        <row r="28">
          <cell r="I28">
            <v>236</v>
          </cell>
          <cell r="J28">
            <v>221</v>
          </cell>
          <cell r="K28">
            <v>238</v>
          </cell>
          <cell r="L28">
            <v>215</v>
          </cell>
          <cell r="M28">
            <v>232</v>
          </cell>
          <cell r="N28">
            <v>183</v>
          </cell>
          <cell r="O28">
            <v>198</v>
          </cell>
          <cell r="P28">
            <v>236</v>
          </cell>
          <cell r="Q28">
            <v>207</v>
          </cell>
          <cell r="R28">
            <v>152</v>
          </cell>
          <cell r="S28">
            <v>2118</v>
          </cell>
        </row>
        <row r="29">
          <cell r="H29" t="str">
            <v>105106-HOSPITAL ANDACOLLO</v>
          </cell>
          <cell r="I29">
            <v>19</v>
          </cell>
          <cell r="J29">
            <v>14</v>
          </cell>
          <cell r="K29">
            <v>11</v>
          </cell>
          <cell r="L29">
            <v>12</v>
          </cell>
          <cell r="M29">
            <v>10</v>
          </cell>
          <cell r="N29">
            <v>8</v>
          </cell>
          <cell r="O29">
            <v>7</v>
          </cell>
          <cell r="P29">
            <v>10</v>
          </cell>
          <cell r="Q29">
            <v>4</v>
          </cell>
          <cell r="R29">
            <v>12</v>
          </cell>
          <cell r="S29">
            <v>107</v>
          </cell>
        </row>
        <row r="30">
          <cell r="I30">
            <v>19</v>
          </cell>
          <cell r="J30">
            <v>14</v>
          </cell>
          <cell r="K30">
            <v>11</v>
          </cell>
          <cell r="L30">
            <v>12</v>
          </cell>
          <cell r="M30">
            <v>10</v>
          </cell>
          <cell r="N30">
            <v>8</v>
          </cell>
          <cell r="O30">
            <v>7</v>
          </cell>
          <cell r="P30">
            <v>10</v>
          </cell>
          <cell r="Q30">
            <v>4</v>
          </cell>
          <cell r="R30">
            <v>12</v>
          </cell>
          <cell r="S30">
            <v>107</v>
          </cell>
        </row>
        <row r="31">
          <cell r="H31" t="str">
            <v>105314-CES. LA HIGUERA</v>
          </cell>
          <cell r="I31">
            <v>5</v>
          </cell>
          <cell r="K31">
            <v>1</v>
          </cell>
          <cell r="M31">
            <v>2</v>
          </cell>
          <cell r="N31">
            <v>1</v>
          </cell>
          <cell r="P31">
            <v>3</v>
          </cell>
          <cell r="Q31">
            <v>2</v>
          </cell>
          <cell r="S31">
            <v>14</v>
          </cell>
        </row>
        <row r="32">
          <cell r="H32" t="str">
            <v>105500-P.S.R. CALETA HORNOS        </v>
          </cell>
          <cell r="I32">
            <v>1</v>
          </cell>
          <cell r="K32">
            <v>2</v>
          </cell>
          <cell r="M32">
            <v>1</v>
          </cell>
          <cell r="N32">
            <v>4</v>
          </cell>
          <cell r="O32">
            <v>1</v>
          </cell>
          <cell r="Q32">
            <v>1</v>
          </cell>
          <cell r="S32">
            <v>10</v>
          </cell>
        </row>
        <row r="33">
          <cell r="H33" t="str">
            <v>105505-P.S.R. LOS CHOROS</v>
          </cell>
          <cell r="I33">
            <v>2</v>
          </cell>
          <cell r="K33">
            <v>1</v>
          </cell>
          <cell r="L33">
            <v>1</v>
          </cell>
          <cell r="M33">
            <v>3</v>
          </cell>
          <cell r="N33">
            <v>3</v>
          </cell>
          <cell r="S33">
            <v>10</v>
          </cell>
        </row>
        <row r="34">
          <cell r="H34" t="str">
            <v>105506-P.S.R. EL TRAPICHE</v>
          </cell>
          <cell r="I34">
            <v>1</v>
          </cell>
          <cell r="J34">
            <v>1</v>
          </cell>
          <cell r="K34">
            <v>1</v>
          </cell>
          <cell r="M34">
            <v>2</v>
          </cell>
          <cell r="Q34">
            <v>1</v>
          </cell>
          <cell r="S34">
            <v>6</v>
          </cell>
        </row>
        <row r="35">
          <cell r="I35">
            <v>9</v>
          </cell>
          <cell r="J35">
            <v>1</v>
          </cell>
          <cell r="K35">
            <v>5</v>
          </cell>
          <cell r="L35">
            <v>1</v>
          </cell>
          <cell r="M35">
            <v>8</v>
          </cell>
          <cell r="N35">
            <v>8</v>
          </cell>
          <cell r="O35">
            <v>1</v>
          </cell>
          <cell r="P35">
            <v>3</v>
          </cell>
          <cell r="Q35">
            <v>4</v>
          </cell>
          <cell r="S35">
            <v>40</v>
          </cell>
        </row>
        <row r="36">
          <cell r="H36" t="str">
            <v>105306-CES. PAIHUANO</v>
          </cell>
          <cell r="I36">
            <v>1</v>
          </cell>
          <cell r="J36">
            <v>4</v>
          </cell>
          <cell r="K36">
            <v>3</v>
          </cell>
          <cell r="L36">
            <v>1</v>
          </cell>
          <cell r="M36">
            <v>2</v>
          </cell>
          <cell r="N36">
            <v>2</v>
          </cell>
          <cell r="O36">
            <v>1</v>
          </cell>
          <cell r="P36">
            <v>3</v>
          </cell>
          <cell r="Q36">
            <v>1</v>
          </cell>
          <cell r="R36">
            <v>1</v>
          </cell>
          <cell r="S36">
            <v>19</v>
          </cell>
        </row>
        <row r="37">
          <cell r="H37" t="str">
            <v>105475-P.S.R. HORCON</v>
          </cell>
          <cell r="J37">
            <v>2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Q37">
            <v>1</v>
          </cell>
          <cell r="R37">
            <v>2</v>
          </cell>
          <cell r="S37">
            <v>10</v>
          </cell>
        </row>
        <row r="38">
          <cell r="H38" t="str">
            <v>105476-P.S.R. MONTE GRANDE</v>
          </cell>
          <cell r="J38">
            <v>1</v>
          </cell>
          <cell r="K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S38">
            <v>6</v>
          </cell>
        </row>
        <row r="39">
          <cell r="H39" t="str">
            <v>105477-P.S.R. PISCO ELQUI</v>
          </cell>
          <cell r="I39">
            <v>1</v>
          </cell>
          <cell r="K39">
            <v>3</v>
          </cell>
          <cell r="L39">
            <v>1</v>
          </cell>
          <cell r="P39">
            <v>1</v>
          </cell>
          <cell r="Q39">
            <v>1</v>
          </cell>
          <cell r="S39">
            <v>7</v>
          </cell>
        </row>
        <row r="40">
          <cell r="I40">
            <v>2</v>
          </cell>
          <cell r="J40">
            <v>7</v>
          </cell>
          <cell r="K40">
            <v>8</v>
          </cell>
          <cell r="L40">
            <v>3</v>
          </cell>
          <cell r="M40">
            <v>4</v>
          </cell>
          <cell r="N40">
            <v>4</v>
          </cell>
          <cell r="O40">
            <v>3</v>
          </cell>
          <cell r="P40">
            <v>5</v>
          </cell>
          <cell r="Q40">
            <v>3</v>
          </cell>
          <cell r="R40">
            <v>3</v>
          </cell>
          <cell r="S40">
            <v>42</v>
          </cell>
        </row>
        <row r="41">
          <cell r="H41" t="str">
            <v>105107-HOSPITAL VICUÑA</v>
          </cell>
          <cell r="I41">
            <v>23</v>
          </cell>
          <cell r="J41">
            <v>10</v>
          </cell>
          <cell r="K41">
            <v>19</v>
          </cell>
          <cell r="L41">
            <v>22</v>
          </cell>
          <cell r="M41">
            <v>7</v>
          </cell>
          <cell r="N41">
            <v>11</v>
          </cell>
          <cell r="O41">
            <v>9</v>
          </cell>
          <cell r="P41">
            <v>18</v>
          </cell>
          <cell r="Q41">
            <v>16</v>
          </cell>
          <cell r="R41">
            <v>12</v>
          </cell>
          <cell r="S41">
            <v>147</v>
          </cell>
        </row>
        <row r="42">
          <cell r="H42" t="str">
            <v>105467-P.S.R. DIAGUITAS</v>
          </cell>
          <cell r="I42">
            <v>1</v>
          </cell>
          <cell r="J42">
            <v>3</v>
          </cell>
          <cell r="K42">
            <v>2</v>
          </cell>
          <cell r="M42">
            <v>1</v>
          </cell>
          <cell r="O42">
            <v>2</v>
          </cell>
          <cell r="P42">
            <v>1</v>
          </cell>
          <cell r="Q42">
            <v>1</v>
          </cell>
          <cell r="S42">
            <v>11</v>
          </cell>
        </row>
        <row r="43">
          <cell r="H43" t="str">
            <v>105468-P.S.R. EL MOLLE</v>
          </cell>
          <cell r="K43">
            <v>1</v>
          </cell>
          <cell r="M43">
            <v>1</v>
          </cell>
          <cell r="P43">
            <v>1</v>
          </cell>
          <cell r="Q43">
            <v>1</v>
          </cell>
          <cell r="S43">
            <v>4</v>
          </cell>
        </row>
        <row r="44">
          <cell r="H44" t="str">
            <v>105469-P.S.R. EL TAMBO</v>
          </cell>
          <cell r="I44">
            <v>3</v>
          </cell>
          <cell r="K44">
            <v>2</v>
          </cell>
          <cell r="L44">
            <v>3</v>
          </cell>
          <cell r="N44">
            <v>2</v>
          </cell>
          <cell r="O44">
            <v>2</v>
          </cell>
          <cell r="P44">
            <v>3</v>
          </cell>
          <cell r="R44">
            <v>1</v>
          </cell>
          <cell r="S44">
            <v>16</v>
          </cell>
        </row>
        <row r="45">
          <cell r="H45" t="str">
            <v>105471-P.S.R. PERALILLO</v>
          </cell>
          <cell r="J45">
            <v>4</v>
          </cell>
          <cell r="K45">
            <v>2</v>
          </cell>
          <cell r="M45">
            <v>2</v>
          </cell>
          <cell r="O45">
            <v>4</v>
          </cell>
          <cell r="P45">
            <v>1</v>
          </cell>
          <cell r="R45">
            <v>3</v>
          </cell>
          <cell r="S45">
            <v>16</v>
          </cell>
        </row>
        <row r="46">
          <cell r="H46" t="str">
            <v>105472-P.S.R. RIVADAVIA</v>
          </cell>
          <cell r="I46">
            <v>1</v>
          </cell>
          <cell r="J46">
            <v>1</v>
          </cell>
          <cell r="N46">
            <v>3</v>
          </cell>
          <cell r="P46">
            <v>2</v>
          </cell>
          <cell r="Q46">
            <v>3</v>
          </cell>
          <cell r="S46">
            <v>10</v>
          </cell>
        </row>
        <row r="47">
          <cell r="H47" t="str">
            <v>105473-P.S.R. TALCUNA</v>
          </cell>
          <cell r="I47">
            <v>1</v>
          </cell>
          <cell r="K47">
            <v>1</v>
          </cell>
          <cell r="L47">
            <v>1</v>
          </cell>
          <cell r="N47">
            <v>2</v>
          </cell>
          <cell r="O47">
            <v>1</v>
          </cell>
          <cell r="P47">
            <v>2</v>
          </cell>
          <cell r="R47">
            <v>3</v>
          </cell>
          <cell r="S47">
            <v>11</v>
          </cell>
        </row>
        <row r="48">
          <cell r="H48" t="str">
            <v>105502-P.S.R. CALINGASTA</v>
          </cell>
          <cell r="I48">
            <v>3</v>
          </cell>
          <cell r="J48">
            <v>2</v>
          </cell>
          <cell r="K48">
            <v>4</v>
          </cell>
          <cell r="L48">
            <v>6</v>
          </cell>
          <cell r="M48">
            <v>7</v>
          </cell>
          <cell r="N48">
            <v>2</v>
          </cell>
          <cell r="O48">
            <v>3</v>
          </cell>
          <cell r="P48">
            <v>2</v>
          </cell>
          <cell r="Q48">
            <v>5</v>
          </cell>
          <cell r="R48">
            <v>3</v>
          </cell>
          <cell r="S48">
            <v>37</v>
          </cell>
        </row>
        <row r="49">
          <cell r="H49" t="str">
            <v>105509-P.S.R. GUALLIGUAICA</v>
          </cell>
          <cell r="I49">
            <v>2</v>
          </cell>
          <cell r="O49">
            <v>1</v>
          </cell>
          <cell r="S49">
            <v>3</v>
          </cell>
        </row>
        <row r="50">
          <cell r="I50">
            <v>34</v>
          </cell>
          <cell r="J50">
            <v>20</v>
          </cell>
          <cell r="K50">
            <v>31</v>
          </cell>
          <cell r="L50">
            <v>32</v>
          </cell>
          <cell r="M50">
            <v>18</v>
          </cell>
          <cell r="N50">
            <v>20</v>
          </cell>
          <cell r="O50">
            <v>22</v>
          </cell>
          <cell r="P50">
            <v>30</v>
          </cell>
          <cell r="Q50">
            <v>26</v>
          </cell>
          <cell r="R50">
            <v>22</v>
          </cell>
          <cell r="S50">
            <v>255</v>
          </cell>
        </row>
        <row r="51">
          <cell r="H51" t="str">
            <v>105103-HOSPITAL ILLAPEL</v>
          </cell>
          <cell r="I51">
            <v>28</v>
          </cell>
          <cell r="J51">
            <v>16</v>
          </cell>
          <cell r="K51">
            <v>19</v>
          </cell>
          <cell r="L51">
            <v>15</v>
          </cell>
          <cell r="M51">
            <v>21</v>
          </cell>
          <cell r="N51">
            <v>16</v>
          </cell>
          <cell r="O51">
            <v>12</v>
          </cell>
          <cell r="P51">
            <v>16</v>
          </cell>
          <cell r="Q51">
            <v>16</v>
          </cell>
          <cell r="R51">
            <v>18</v>
          </cell>
          <cell r="S51">
            <v>177</v>
          </cell>
        </row>
        <row r="52">
          <cell r="H52" t="str">
            <v>105326-CESFAM SAN RAFAEL</v>
          </cell>
          <cell r="I52">
            <v>4</v>
          </cell>
          <cell r="J52">
            <v>2</v>
          </cell>
          <cell r="K52">
            <v>12</v>
          </cell>
          <cell r="L52">
            <v>2</v>
          </cell>
          <cell r="M52">
            <v>6</v>
          </cell>
          <cell r="N52">
            <v>4</v>
          </cell>
          <cell r="P52">
            <v>5</v>
          </cell>
          <cell r="Q52">
            <v>4</v>
          </cell>
          <cell r="S52">
            <v>39</v>
          </cell>
        </row>
        <row r="53">
          <cell r="H53" t="str">
            <v>105443-P.S.R. CARCAMO                   </v>
          </cell>
          <cell r="K53">
            <v>1</v>
          </cell>
          <cell r="M53">
            <v>1</v>
          </cell>
          <cell r="S53">
            <v>2</v>
          </cell>
        </row>
        <row r="54">
          <cell r="H54" t="str">
            <v>105444-P.S.R. HUINTIL</v>
          </cell>
          <cell r="N54">
            <v>1</v>
          </cell>
          <cell r="Q54">
            <v>1</v>
          </cell>
          <cell r="S54">
            <v>2</v>
          </cell>
        </row>
        <row r="55">
          <cell r="H55" t="str">
            <v>105445-P.S.R. LIMAHUIDA</v>
          </cell>
          <cell r="K55">
            <v>1</v>
          </cell>
          <cell r="P55">
            <v>1</v>
          </cell>
          <cell r="R55">
            <v>1</v>
          </cell>
          <cell r="S55">
            <v>3</v>
          </cell>
        </row>
        <row r="56">
          <cell r="H56" t="str">
            <v>105447-P.S.R. PERALILLO</v>
          </cell>
          <cell r="M56">
            <v>1</v>
          </cell>
          <cell r="N56">
            <v>1</v>
          </cell>
          <cell r="O56">
            <v>1</v>
          </cell>
          <cell r="S56">
            <v>3</v>
          </cell>
        </row>
        <row r="57">
          <cell r="H57" t="str">
            <v>105448-P.S.R. SANTA VIRGINIA</v>
          </cell>
          <cell r="L57">
            <v>1</v>
          </cell>
          <cell r="S57">
            <v>1</v>
          </cell>
        </row>
        <row r="58">
          <cell r="H58" t="str">
            <v>105485-P.S.R. PLAN DE HORNOS</v>
          </cell>
          <cell r="I58">
            <v>2</v>
          </cell>
          <cell r="J58">
            <v>2</v>
          </cell>
          <cell r="L58">
            <v>1</v>
          </cell>
          <cell r="M58">
            <v>2</v>
          </cell>
          <cell r="S58">
            <v>7</v>
          </cell>
        </row>
        <row r="59">
          <cell r="H59" t="str">
            <v>105486-P.S.R. TUNGA SUR</v>
          </cell>
          <cell r="I59">
            <v>1</v>
          </cell>
          <cell r="S59">
            <v>1</v>
          </cell>
        </row>
        <row r="60">
          <cell r="H60" t="str">
            <v>105487-P.S.R. CAÑAS UNO</v>
          </cell>
          <cell r="I60">
            <v>1</v>
          </cell>
          <cell r="K60">
            <v>1</v>
          </cell>
          <cell r="M60">
            <v>1</v>
          </cell>
          <cell r="O60">
            <v>1</v>
          </cell>
          <cell r="P60">
            <v>2</v>
          </cell>
          <cell r="Q60">
            <v>1</v>
          </cell>
          <cell r="R60">
            <v>2</v>
          </cell>
          <cell r="S60">
            <v>9</v>
          </cell>
        </row>
        <row r="61">
          <cell r="H61" t="str">
            <v>105496-P.S.R. PINTACURA SUR</v>
          </cell>
          <cell r="M61">
            <v>1</v>
          </cell>
          <cell r="S61">
            <v>1</v>
          </cell>
        </row>
        <row r="62">
          <cell r="H62" t="str">
            <v>105504-P.S.R. SOCAVON</v>
          </cell>
          <cell r="N62">
            <v>1</v>
          </cell>
          <cell r="R62">
            <v>1</v>
          </cell>
          <cell r="S62">
            <v>2</v>
          </cell>
        </row>
        <row r="63">
          <cell r="I63">
            <v>36</v>
          </cell>
          <cell r="J63">
            <v>20</v>
          </cell>
          <cell r="K63">
            <v>34</v>
          </cell>
          <cell r="L63">
            <v>19</v>
          </cell>
          <cell r="M63">
            <v>33</v>
          </cell>
          <cell r="N63">
            <v>23</v>
          </cell>
          <cell r="O63">
            <v>14</v>
          </cell>
          <cell r="P63">
            <v>24</v>
          </cell>
          <cell r="Q63">
            <v>22</v>
          </cell>
          <cell r="R63">
            <v>22</v>
          </cell>
          <cell r="S63">
            <v>247</v>
          </cell>
        </row>
        <row r="64">
          <cell r="H64" t="str">
            <v>105309-CES. RURAL CANELA</v>
          </cell>
          <cell r="I64">
            <v>7</v>
          </cell>
          <cell r="J64">
            <v>7</v>
          </cell>
          <cell r="K64">
            <v>4</v>
          </cell>
          <cell r="L64">
            <v>6</v>
          </cell>
          <cell r="M64">
            <v>5</v>
          </cell>
          <cell r="N64">
            <v>2</v>
          </cell>
          <cell r="O64">
            <v>4</v>
          </cell>
          <cell r="P64">
            <v>7</v>
          </cell>
          <cell r="Q64">
            <v>2</v>
          </cell>
          <cell r="R64">
            <v>10</v>
          </cell>
          <cell r="S64">
            <v>54</v>
          </cell>
        </row>
        <row r="65">
          <cell r="H65" t="str">
            <v>105450-P.S.R. MINCHA NORTE            </v>
          </cell>
          <cell r="I65">
            <v>1</v>
          </cell>
          <cell r="Q65">
            <v>1</v>
          </cell>
          <cell r="S65">
            <v>2</v>
          </cell>
        </row>
        <row r="66">
          <cell r="H66" t="str">
            <v>105483-P.S.R. LOS RULOS</v>
          </cell>
          <cell r="I66">
            <v>1</v>
          </cell>
          <cell r="L66">
            <v>1</v>
          </cell>
          <cell r="S66">
            <v>2</v>
          </cell>
        </row>
        <row r="67">
          <cell r="H67" t="str">
            <v>105484-P.S.R. HUENTELAUQUEN</v>
          </cell>
          <cell r="J67">
            <v>1</v>
          </cell>
          <cell r="M67">
            <v>1</v>
          </cell>
          <cell r="N67">
            <v>1</v>
          </cell>
          <cell r="P67">
            <v>1</v>
          </cell>
          <cell r="S67">
            <v>4</v>
          </cell>
        </row>
        <row r="68">
          <cell r="H68" t="str">
            <v>105488-P.S.R. ESPIRITU SANTO</v>
          </cell>
          <cell r="N68">
            <v>1</v>
          </cell>
          <cell r="S68">
            <v>1</v>
          </cell>
        </row>
        <row r="69">
          <cell r="I69">
            <v>9</v>
          </cell>
          <cell r="J69">
            <v>8</v>
          </cell>
          <cell r="K69">
            <v>4</v>
          </cell>
          <cell r="L69">
            <v>7</v>
          </cell>
          <cell r="M69">
            <v>6</v>
          </cell>
          <cell r="N69">
            <v>4</v>
          </cell>
          <cell r="O69">
            <v>4</v>
          </cell>
          <cell r="P69">
            <v>8</v>
          </cell>
          <cell r="Q69">
            <v>3</v>
          </cell>
          <cell r="R69">
            <v>10</v>
          </cell>
          <cell r="S69">
            <v>63</v>
          </cell>
        </row>
        <row r="70">
          <cell r="H70" t="str">
            <v>105108-HOSPITAL LOS VILOS</v>
          </cell>
          <cell r="I70">
            <v>24</v>
          </cell>
          <cell r="J70">
            <v>19</v>
          </cell>
          <cell r="K70">
            <v>16</v>
          </cell>
          <cell r="L70">
            <v>18</v>
          </cell>
          <cell r="M70">
            <v>30</v>
          </cell>
          <cell r="N70">
            <v>15</v>
          </cell>
          <cell r="O70">
            <v>15</v>
          </cell>
          <cell r="P70">
            <v>20</v>
          </cell>
          <cell r="Q70">
            <v>16</v>
          </cell>
          <cell r="R70">
            <v>24</v>
          </cell>
          <cell r="S70">
            <v>197</v>
          </cell>
        </row>
        <row r="71">
          <cell r="H71" t="str">
            <v>105478-P.S.R. CAIMANES                   </v>
          </cell>
          <cell r="J71">
            <v>8</v>
          </cell>
          <cell r="K71">
            <v>1</v>
          </cell>
          <cell r="L71">
            <v>1</v>
          </cell>
          <cell r="M71">
            <v>1</v>
          </cell>
          <cell r="N71">
            <v>2</v>
          </cell>
          <cell r="O71">
            <v>7</v>
          </cell>
          <cell r="P71">
            <v>3</v>
          </cell>
          <cell r="R71">
            <v>2</v>
          </cell>
          <cell r="S71">
            <v>25</v>
          </cell>
        </row>
        <row r="72">
          <cell r="H72" t="str">
            <v>105479-P.S.R. GUANGUALI</v>
          </cell>
          <cell r="R72">
            <v>1</v>
          </cell>
          <cell r="S72">
            <v>1</v>
          </cell>
        </row>
        <row r="73">
          <cell r="H73" t="str">
            <v>105480-P.S.R. QUILIMARI</v>
          </cell>
          <cell r="L73">
            <v>3</v>
          </cell>
          <cell r="M73">
            <v>2</v>
          </cell>
          <cell r="N73">
            <v>1</v>
          </cell>
          <cell r="O73">
            <v>1</v>
          </cell>
          <cell r="P73">
            <v>1</v>
          </cell>
          <cell r="Q73">
            <v>2</v>
          </cell>
          <cell r="S73">
            <v>10</v>
          </cell>
        </row>
        <row r="74">
          <cell r="H74" t="str">
            <v>105481-P.S.R. TILAMA</v>
          </cell>
          <cell r="P74">
            <v>1</v>
          </cell>
          <cell r="R74">
            <v>1</v>
          </cell>
          <cell r="S74">
            <v>2</v>
          </cell>
        </row>
        <row r="75">
          <cell r="H75" t="str">
            <v>105511-P.S.R. LOS CONDORES</v>
          </cell>
          <cell r="N75">
            <v>1</v>
          </cell>
          <cell r="R75">
            <v>1</v>
          </cell>
          <cell r="S75">
            <v>2</v>
          </cell>
        </row>
        <row r="76">
          <cell r="I76">
            <v>24</v>
          </cell>
          <cell r="J76">
            <v>27</v>
          </cell>
          <cell r="K76">
            <v>17</v>
          </cell>
          <cell r="L76">
            <v>22</v>
          </cell>
          <cell r="M76">
            <v>33</v>
          </cell>
          <cell r="N76">
            <v>19</v>
          </cell>
          <cell r="O76">
            <v>23</v>
          </cell>
          <cell r="P76">
            <v>25</v>
          </cell>
          <cell r="Q76">
            <v>18</v>
          </cell>
          <cell r="R76">
            <v>29</v>
          </cell>
          <cell r="S76">
            <v>237</v>
          </cell>
        </row>
        <row r="77">
          <cell r="H77" t="str">
            <v>105104-HOSPITAL SALAMANCA</v>
          </cell>
          <cell r="I77">
            <v>19</v>
          </cell>
          <cell r="J77">
            <v>10</v>
          </cell>
          <cell r="K77">
            <v>27</v>
          </cell>
          <cell r="L77">
            <v>15</v>
          </cell>
          <cell r="M77">
            <v>14</v>
          </cell>
          <cell r="N77">
            <v>12</v>
          </cell>
          <cell r="O77">
            <v>21</v>
          </cell>
          <cell r="P77">
            <v>13</v>
          </cell>
          <cell r="Q77">
            <v>11</v>
          </cell>
          <cell r="R77">
            <v>10</v>
          </cell>
          <cell r="S77">
            <v>152</v>
          </cell>
        </row>
        <row r="78">
          <cell r="H78" t="str">
            <v>105452-P.S.R. CUNCUMEN                 </v>
          </cell>
          <cell r="I78">
            <v>6</v>
          </cell>
          <cell r="J78">
            <v>6</v>
          </cell>
          <cell r="K78">
            <v>4</v>
          </cell>
          <cell r="L78">
            <v>3</v>
          </cell>
          <cell r="M78">
            <v>2</v>
          </cell>
          <cell r="N78">
            <v>5</v>
          </cell>
          <cell r="O78">
            <v>4</v>
          </cell>
          <cell r="P78">
            <v>4</v>
          </cell>
          <cell r="Q78">
            <v>8</v>
          </cell>
          <cell r="R78">
            <v>4</v>
          </cell>
          <cell r="S78">
            <v>46</v>
          </cell>
        </row>
        <row r="79">
          <cell r="H79" t="str">
            <v>105453-P.S.R. TRANQUILLA</v>
          </cell>
          <cell r="I79">
            <v>1</v>
          </cell>
          <cell r="N79">
            <v>2</v>
          </cell>
          <cell r="S79">
            <v>3</v>
          </cell>
        </row>
        <row r="80">
          <cell r="H80" t="str">
            <v>105454-P.S.R. CUNLAGUA</v>
          </cell>
          <cell r="Q80">
            <v>1</v>
          </cell>
          <cell r="S80">
            <v>1</v>
          </cell>
        </row>
        <row r="81">
          <cell r="H81" t="str">
            <v>105455-P.S.R. CHILLEPIN</v>
          </cell>
          <cell r="I81">
            <v>3</v>
          </cell>
          <cell r="J81">
            <v>2</v>
          </cell>
          <cell r="L81">
            <v>2</v>
          </cell>
          <cell r="M81">
            <v>1</v>
          </cell>
          <cell r="N81">
            <v>1</v>
          </cell>
          <cell r="P81">
            <v>1</v>
          </cell>
          <cell r="Q81">
            <v>1</v>
          </cell>
          <cell r="R81">
            <v>2</v>
          </cell>
          <cell r="S81">
            <v>13</v>
          </cell>
        </row>
        <row r="82">
          <cell r="H82" t="str">
            <v>105456-P.S.R. LLIMPO</v>
          </cell>
          <cell r="J82">
            <v>1</v>
          </cell>
          <cell r="L82">
            <v>1</v>
          </cell>
          <cell r="O82">
            <v>1</v>
          </cell>
          <cell r="R82">
            <v>2</v>
          </cell>
          <cell r="S82">
            <v>5</v>
          </cell>
        </row>
        <row r="83">
          <cell r="H83" t="str">
            <v>105458-P.S.R. TAHUINCO</v>
          </cell>
          <cell r="K83">
            <v>2</v>
          </cell>
          <cell r="M83">
            <v>1</v>
          </cell>
          <cell r="Q83">
            <v>1</v>
          </cell>
          <cell r="S83">
            <v>4</v>
          </cell>
        </row>
        <row r="84">
          <cell r="H84" t="str">
            <v>105491-P.S.R. QUELEN BAJO</v>
          </cell>
          <cell r="K84">
            <v>1</v>
          </cell>
          <cell r="L84">
            <v>1</v>
          </cell>
          <cell r="N84">
            <v>1</v>
          </cell>
          <cell r="R84">
            <v>1</v>
          </cell>
          <cell r="S84">
            <v>4</v>
          </cell>
        </row>
        <row r="85">
          <cell r="H85" t="str">
            <v>105492-P.S.R. CAMISA</v>
          </cell>
          <cell r="K85">
            <v>1</v>
          </cell>
          <cell r="L85">
            <v>1</v>
          </cell>
          <cell r="S85">
            <v>2</v>
          </cell>
        </row>
        <row r="86">
          <cell r="H86" t="str">
            <v>105501-P.S.R. ARBOLEDA GRANDE</v>
          </cell>
          <cell r="N86">
            <v>1</v>
          </cell>
          <cell r="P86">
            <v>1</v>
          </cell>
          <cell r="S86">
            <v>2</v>
          </cell>
        </row>
        <row r="87">
          <cell r="I87">
            <v>29</v>
          </cell>
          <cell r="J87">
            <v>19</v>
          </cell>
          <cell r="K87">
            <v>35</v>
          </cell>
          <cell r="L87">
            <v>23</v>
          </cell>
          <cell r="M87">
            <v>18</v>
          </cell>
          <cell r="N87">
            <v>22</v>
          </cell>
          <cell r="O87">
            <v>26</v>
          </cell>
          <cell r="P87">
            <v>19</v>
          </cell>
          <cell r="Q87">
            <v>22</v>
          </cell>
          <cell r="R87">
            <v>19</v>
          </cell>
          <cell r="S87">
            <v>232</v>
          </cell>
        </row>
        <row r="88">
          <cell r="H88" t="str">
            <v>105315-CES. RURAL C. DE TAMAYA</v>
          </cell>
          <cell r="I88">
            <v>2</v>
          </cell>
          <cell r="J88">
            <v>2</v>
          </cell>
          <cell r="K88">
            <v>8</v>
          </cell>
          <cell r="L88">
            <v>7</v>
          </cell>
          <cell r="M88">
            <v>6</v>
          </cell>
          <cell r="N88">
            <v>2</v>
          </cell>
          <cell r="O88">
            <v>6</v>
          </cell>
          <cell r="P88">
            <v>5</v>
          </cell>
          <cell r="Q88">
            <v>3</v>
          </cell>
          <cell r="R88">
            <v>2</v>
          </cell>
          <cell r="S88">
            <v>43</v>
          </cell>
        </row>
        <row r="89">
          <cell r="H89" t="str">
            <v>105317-CES. JORGE JORDAN D.</v>
          </cell>
          <cell r="I89">
            <v>30</v>
          </cell>
          <cell r="J89">
            <v>27</v>
          </cell>
          <cell r="K89">
            <v>37</v>
          </cell>
          <cell r="L89">
            <v>20</v>
          </cell>
          <cell r="M89">
            <v>45</v>
          </cell>
          <cell r="N89">
            <v>23</v>
          </cell>
          <cell r="O89">
            <v>39</v>
          </cell>
          <cell r="P89">
            <v>23</v>
          </cell>
          <cell r="Q89">
            <v>23</v>
          </cell>
          <cell r="R89">
            <v>23</v>
          </cell>
          <cell r="S89">
            <v>290</v>
          </cell>
        </row>
        <row r="90">
          <cell r="H90" t="str">
            <v>105322-CES. MARCOS MACUADA</v>
          </cell>
          <cell r="I90">
            <v>57</v>
          </cell>
          <cell r="J90">
            <v>37</v>
          </cell>
          <cell r="K90">
            <v>66</v>
          </cell>
          <cell r="L90">
            <v>43</v>
          </cell>
          <cell r="M90">
            <v>54</v>
          </cell>
          <cell r="N90">
            <v>44</v>
          </cell>
          <cell r="O90">
            <v>45</v>
          </cell>
          <cell r="P90">
            <v>52</v>
          </cell>
          <cell r="Q90">
            <v>27</v>
          </cell>
          <cell r="R90">
            <v>49</v>
          </cell>
          <cell r="S90">
            <v>474</v>
          </cell>
        </row>
        <row r="91">
          <cell r="H91" t="str">
            <v>105324-CES. SOTAQUI</v>
          </cell>
          <cell r="I91">
            <v>5</v>
          </cell>
          <cell r="J91">
            <v>6</v>
          </cell>
          <cell r="K91">
            <v>5</v>
          </cell>
          <cell r="L91">
            <v>4</v>
          </cell>
          <cell r="M91">
            <v>10</v>
          </cell>
          <cell r="N91">
            <v>5</v>
          </cell>
          <cell r="O91">
            <v>5</v>
          </cell>
          <cell r="P91">
            <v>8</v>
          </cell>
          <cell r="Q91">
            <v>2</v>
          </cell>
          <cell r="R91">
            <v>9</v>
          </cell>
          <cell r="S91">
            <v>59</v>
          </cell>
        </row>
        <row r="92">
          <cell r="H92" t="str">
            <v>105415-P.S.R. BARRAZA</v>
          </cell>
          <cell r="I92">
            <v>1</v>
          </cell>
          <cell r="K92">
            <v>3</v>
          </cell>
          <cell r="L92">
            <v>1</v>
          </cell>
          <cell r="M92">
            <v>1</v>
          </cell>
          <cell r="O92">
            <v>2</v>
          </cell>
          <cell r="S92">
            <v>8</v>
          </cell>
        </row>
        <row r="93">
          <cell r="H93" t="str">
            <v>105416-P.S.R. CAMARICO                  </v>
          </cell>
          <cell r="I93">
            <v>1</v>
          </cell>
          <cell r="K93">
            <v>2</v>
          </cell>
          <cell r="L93">
            <v>2</v>
          </cell>
          <cell r="M93">
            <v>2</v>
          </cell>
          <cell r="O93">
            <v>1</v>
          </cell>
          <cell r="P93">
            <v>4</v>
          </cell>
          <cell r="Q93">
            <v>2</v>
          </cell>
          <cell r="S93">
            <v>14</v>
          </cell>
        </row>
        <row r="94">
          <cell r="H94" t="str">
            <v>105417-P.S.R. ALCONES BAJOS</v>
          </cell>
          <cell r="I94">
            <v>1</v>
          </cell>
          <cell r="Q94">
            <v>1</v>
          </cell>
          <cell r="S94">
            <v>2</v>
          </cell>
        </row>
        <row r="95">
          <cell r="H95" t="str">
            <v>105419-P.S.R. LAS SOSSAS</v>
          </cell>
          <cell r="I95">
            <v>1</v>
          </cell>
          <cell r="O95">
            <v>1</v>
          </cell>
          <cell r="S95">
            <v>2</v>
          </cell>
        </row>
        <row r="96">
          <cell r="H96" t="str">
            <v>105420-P.S.R. LIMARI</v>
          </cell>
          <cell r="I96">
            <v>2</v>
          </cell>
          <cell r="J96">
            <v>1</v>
          </cell>
          <cell r="K96">
            <v>1</v>
          </cell>
          <cell r="M96">
            <v>2</v>
          </cell>
          <cell r="N96">
            <v>2</v>
          </cell>
          <cell r="O96">
            <v>1</v>
          </cell>
          <cell r="S96">
            <v>9</v>
          </cell>
        </row>
        <row r="97">
          <cell r="H97" t="str">
            <v>105422-P.S.R. HORNILLOS</v>
          </cell>
          <cell r="J97">
            <v>1</v>
          </cell>
          <cell r="L97">
            <v>1</v>
          </cell>
          <cell r="S97">
            <v>2</v>
          </cell>
        </row>
        <row r="98">
          <cell r="H98" t="str">
            <v>105437-P.S.R. CHALINGA</v>
          </cell>
          <cell r="L98">
            <v>1</v>
          </cell>
          <cell r="M98">
            <v>1</v>
          </cell>
          <cell r="P98">
            <v>1</v>
          </cell>
          <cell r="S98">
            <v>3</v>
          </cell>
        </row>
        <row r="99">
          <cell r="H99" t="str">
            <v>105439-P.S.R. CERRO BLANCO</v>
          </cell>
          <cell r="R99">
            <v>1</v>
          </cell>
          <cell r="S99">
            <v>1</v>
          </cell>
        </row>
        <row r="100">
          <cell r="H100" t="str">
            <v>105507-P.S.R. HUAMALATA</v>
          </cell>
          <cell r="J100">
            <v>2</v>
          </cell>
          <cell r="K100">
            <v>3</v>
          </cell>
          <cell r="M100">
            <v>5</v>
          </cell>
          <cell r="N100">
            <v>2</v>
          </cell>
          <cell r="O100">
            <v>3</v>
          </cell>
          <cell r="P100">
            <v>1</v>
          </cell>
          <cell r="Q100">
            <v>3</v>
          </cell>
          <cell r="S100">
            <v>19</v>
          </cell>
        </row>
        <row r="101">
          <cell r="H101" t="str">
            <v>105510-P.S.R. RECOLETA</v>
          </cell>
          <cell r="I101">
            <v>1</v>
          </cell>
          <cell r="K101">
            <v>2</v>
          </cell>
          <cell r="O101">
            <v>1</v>
          </cell>
          <cell r="P101">
            <v>2</v>
          </cell>
          <cell r="Q101">
            <v>1</v>
          </cell>
          <cell r="R101">
            <v>2</v>
          </cell>
          <cell r="S101">
            <v>9</v>
          </cell>
        </row>
        <row r="102">
          <cell r="H102" t="str">
            <v>105722-CECOF SAN JOSE DE LA DEHESA</v>
          </cell>
          <cell r="I102">
            <v>10</v>
          </cell>
          <cell r="J102">
            <v>7</v>
          </cell>
          <cell r="K102">
            <v>8</v>
          </cell>
          <cell r="L102">
            <v>9</v>
          </cell>
          <cell r="M102">
            <v>7</v>
          </cell>
          <cell r="N102">
            <v>8</v>
          </cell>
          <cell r="O102">
            <v>13</v>
          </cell>
          <cell r="P102">
            <v>5</v>
          </cell>
          <cell r="Q102">
            <v>6</v>
          </cell>
          <cell r="R102">
            <v>6</v>
          </cell>
          <cell r="S102">
            <v>79</v>
          </cell>
        </row>
        <row r="103">
          <cell r="H103" t="str">
            <v>105723-CECOF LIMARI</v>
          </cell>
          <cell r="I103">
            <v>4</v>
          </cell>
          <cell r="J103">
            <v>4</v>
          </cell>
          <cell r="K103">
            <v>5</v>
          </cell>
          <cell r="L103">
            <v>5</v>
          </cell>
          <cell r="M103">
            <v>4</v>
          </cell>
          <cell r="N103">
            <v>3</v>
          </cell>
          <cell r="O103">
            <v>3</v>
          </cell>
          <cell r="P103">
            <v>4</v>
          </cell>
          <cell r="Q103">
            <v>3</v>
          </cell>
          <cell r="R103">
            <v>8</v>
          </cell>
          <cell r="S103">
            <v>43</v>
          </cell>
        </row>
        <row r="104">
          <cell r="I104">
            <v>115</v>
          </cell>
          <cell r="J104">
            <v>87</v>
          </cell>
          <cell r="K104">
            <v>140</v>
          </cell>
          <cell r="L104">
            <v>93</v>
          </cell>
          <cell r="M104">
            <v>137</v>
          </cell>
          <cell r="N104">
            <v>89</v>
          </cell>
          <cell r="O104">
            <v>120</v>
          </cell>
          <cell r="P104">
            <v>105</v>
          </cell>
          <cell r="Q104">
            <v>71</v>
          </cell>
          <cell r="R104">
            <v>100</v>
          </cell>
          <cell r="S104">
            <v>1057</v>
          </cell>
        </row>
        <row r="105">
          <cell r="H105" t="str">
            <v>105105-HOSPITAL COMBARBALA</v>
          </cell>
          <cell r="I105">
            <v>5</v>
          </cell>
          <cell r="J105">
            <v>6</v>
          </cell>
          <cell r="K105">
            <v>8</v>
          </cell>
          <cell r="L105">
            <v>7</v>
          </cell>
          <cell r="M105">
            <v>3</v>
          </cell>
          <cell r="N105">
            <v>5</v>
          </cell>
          <cell r="O105">
            <v>4</v>
          </cell>
          <cell r="P105">
            <v>7</v>
          </cell>
          <cell r="Q105">
            <v>3</v>
          </cell>
          <cell r="R105">
            <v>6</v>
          </cell>
          <cell r="S105">
            <v>54</v>
          </cell>
        </row>
        <row r="106">
          <cell r="H106" t="str">
            <v>105433-P.S.R. SAN LORENZO</v>
          </cell>
          <cell r="Q106">
            <v>1</v>
          </cell>
          <cell r="S106">
            <v>1</v>
          </cell>
        </row>
        <row r="107">
          <cell r="H107" t="str">
            <v>105434-P.S.R. SAN MARCOS</v>
          </cell>
          <cell r="K107">
            <v>1</v>
          </cell>
          <cell r="M107">
            <v>1</v>
          </cell>
          <cell r="N107">
            <v>1</v>
          </cell>
          <cell r="S107">
            <v>3</v>
          </cell>
        </row>
        <row r="108">
          <cell r="H108" t="str">
            <v>105459-P.S.R. BARRANCAS                </v>
          </cell>
          <cell r="I108">
            <v>1</v>
          </cell>
          <cell r="J108">
            <v>1</v>
          </cell>
          <cell r="K108">
            <v>1</v>
          </cell>
          <cell r="P108">
            <v>1</v>
          </cell>
          <cell r="Q108">
            <v>1</v>
          </cell>
          <cell r="S108">
            <v>5</v>
          </cell>
        </row>
        <row r="109">
          <cell r="H109" t="str">
            <v>105460-P.S.R. COGOTI 18</v>
          </cell>
          <cell r="K109">
            <v>2</v>
          </cell>
          <cell r="L109">
            <v>1</v>
          </cell>
          <cell r="O109">
            <v>1</v>
          </cell>
          <cell r="Q109">
            <v>1</v>
          </cell>
          <cell r="R109">
            <v>2</v>
          </cell>
          <cell r="S109">
            <v>7</v>
          </cell>
        </row>
        <row r="110">
          <cell r="H110" t="str">
            <v>105461-P.S.R. EL HUACHO</v>
          </cell>
          <cell r="J110">
            <v>1</v>
          </cell>
          <cell r="S110">
            <v>1</v>
          </cell>
        </row>
        <row r="111">
          <cell r="H111" t="str">
            <v>105462-P.S.R. EL SAUCE</v>
          </cell>
          <cell r="I111">
            <v>1</v>
          </cell>
          <cell r="L111">
            <v>1</v>
          </cell>
          <cell r="S111">
            <v>2</v>
          </cell>
        </row>
        <row r="112">
          <cell r="H112" t="str">
            <v>105463-P.S.R. QUILITAPIA</v>
          </cell>
          <cell r="O112">
            <v>1</v>
          </cell>
          <cell r="P112">
            <v>1</v>
          </cell>
          <cell r="Q112">
            <v>2</v>
          </cell>
          <cell r="S112">
            <v>4</v>
          </cell>
        </row>
        <row r="113">
          <cell r="H113" t="str">
            <v>105464-P.S.R. LA LIGUA</v>
          </cell>
          <cell r="J113">
            <v>1</v>
          </cell>
          <cell r="M113">
            <v>1</v>
          </cell>
          <cell r="O113">
            <v>1</v>
          </cell>
          <cell r="Q113">
            <v>1</v>
          </cell>
          <cell r="R113">
            <v>1</v>
          </cell>
          <cell r="S113">
            <v>5</v>
          </cell>
        </row>
        <row r="114">
          <cell r="H114" t="str">
            <v>105465-P.S.R. RAMADILLA</v>
          </cell>
          <cell r="N114">
            <v>1</v>
          </cell>
          <cell r="Q114">
            <v>1</v>
          </cell>
          <cell r="S114">
            <v>2</v>
          </cell>
        </row>
        <row r="115">
          <cell r="H115" t="str">
            <v>105466-P.S.R. VALLE HERMOSO</v>
          </cell>
          <cell r="I115">
            <v>1</v>
          </cell>
          <cell r="J115">
            <v>1</v>
          </cell>
          <cell r="K115">
            <v>1</v>
          </cell>
          <cell r="O115">
            <v>1</v>
          </cell>
          <cell r="S115">
            <v>4</v>
          </cell>
        </row>
        <row r="116">
          <cell r="H116" t="str">
            <v>105490-P.S.R. EL DURAZNO</v>
          </cell>
          <cell r="L116">
            <v>1</v>
          </cell>
          <cell r="S116">
            <v>1</v>
          </cell>
        </row>
        <row r="117">
          <cell r="I117">
            <v>8</v>
          </cell>
          <cell r="J117">
            <v>10</v>
          </cell>
          <cell r="K117">
            <v>13</v>
          </cell>
          <cell r="L117">
            <v>10</v>
          </cell>
          <cell r="M117">
            <v>5</v>
          </cell>
          <cell r="N117">
            <v>7</v>
          </cell>
          <cell r="O117">
            <v>8</v>
          </cell>
          <cell r="P117">
            <v>9</v>
          </cell>
          <cell r="Q117">
            <v>10</v>
          </cell>
          <cell r="R117">
            <v>9</v>
          </cell>
          <cell r="S117">
            <v>89</v>
          </cell>
        </row>
        <row r="118">
          <cell r="H118" t="str">
            <v>105307-CES. RURAL MONTE PATRIA</v>
          </cell>
          <cell r="I118">
            <v>8</v>
          </cell>
          <cell r="J118">
            <v>11</v>
          </cell>
          <cell r="K118">
            <v>5</v>
          </cell>
          <cell r="L118">
            <v>13</v>
          </cell>
          <cell r="M118">
            <v>8</v>
          </cell>
          <cell r="N118">
            <v>11</v>
          </cell>
          <cell r="O118">
            <v>5</v>
          </cell>
          <cell r="P118">
            <v>13</v>
          </cell>
          <cell r="Q118">
            <v>9</v>
          </cell>
          <cell r="R118">
            <v>3</v>
          </cell>
          <cell r="S118">
            <v>86</v>
          </cell>
        </row>
        <row r="119">
          <cell r="H119" t="str">
            <v>105311-CES. RURAL CHAÑARAL ALTO</v>
          </cell>
          <cell r="I119">
            <v>9</v>
          </cell>
          <cell r="J119">
            <v>2</v>
          </cell>
          <cell r="K119">
            <v>3</v>
          </cell>
          <cell r="L119">
            <v>5</v>
          </cell>
          <cell r="M119">
            <v>5</v>
          </cell>
          <cell r="N119">
            <v>4</v>
          </cell>
          <cell r="O119">
            <v>5</v>
          </cell>
          <cell r="P119">
            <v>3</v>
          </cell>
          <cell r="Q119">
            <v>2</v>
          </cell>
          <cell r="R119">
            <v>6</v>
          </cell>
          <cell r="S119">
            <v>44</v>
          </cell>
        </row>
        <row r="120">
          <cell r="H120" t="str">
            <v>105312-CES. RURAL CAREN</v>
          </cell>
          <cell r="I120">
            <v>4</v>
          </cell>
          <cell r="J120">
            <v>3</v>
          </cell>
          <cell r="K120">
            <v>6</v>
          </cell>
          <cell r="L120">
            <v>6</v>
          </cell>
          <cell r="M120">
            <v>1</v>
          </cell>
          <cell r="N120">
            <v>5</v>
          </cell>
          <cell r="O120">
            <v>4</v>
          </cell>
          <cell r="P120">
            <v>5</v>
          </cell>
          <cell r="Q120">
            <v>1</v>
          </cell>
          <cell r="R120">
            <v>4</v>
          </cell>
          <cell r="S120">
            <v>39</v>
          </cell>
        </row>
        <row r="121">
          <cell r="H121" t="str">
            <v>105318-CES. RURAL EL PALQUI</v>
          </cell>
          <cell r="I121">
            <v>5</v>
          </cell>
          <cell r="J121">
            <v>10</v>
          </cell>
          <cell r="K121">
            <v>11</v>
          </cell>
          <cell r="L121">
            <v>11</v>
          </cell>
          <cell r="M121">
            <v>6</v>
          </cell>
          <cell r="N121">
            <v>9</v>
          </cell>
          <cell r="O121">
            <v>6</v>
          </cell>
          <cell r="P121">
            <v>8</v>
          </cell>
          <cell r="Q121">
            <v>2</v>
          </cell>
          <cell r="R121">
            <v>11</v>
          </cell>
          <cell r="S121">
            <v>79</v>
          </cell>
        </row>
        <row r="122">
          <cell r="H122" t="str">
            <v>105425-P.S.R. CHILECITO</v>
          </cell>
          <cell r="J122">
            <v>2</v>
          </cell>
          <cell r="N122">
            <v>1</v>
          </cell>
          <cell r="O122">
            <v>1</v>
          </cell>
          <cell r="S122">
            <v>4</v>
          </cell>
        </row>
        <row r="123">
          <cell r="H123" t="str">
            <v>105427-P.S.R. HACIENDA VALDIVIA</v>
          </cell>
          <cell r="J123">
            <v>1</v>
          </cell>
          <cell r="M123">
            <v>1</v>
          </cell>
          <cell r="S123">
            <v>2</v>
          </cell>
        </row>
        <row r="124">
          <cell r="H124" t="str">
            <v>105428-P.S.R. HUATULAME</v>
          </cell>
          <cell r="I124">
            <v>1</v>
          </cell>
          <cell r="N124">
            <v>1</v>
          </cell>
          <cell r="O124">
            <v>1</v>
          </cell>
          <cell r="R124">
            <v>1</v>
          </cell>
          <cell r="S124">
            <v>4</v>
          </cell>
        </row>
        <row r="125">
          <cell r="H125" t="str">
            <v>105430-P.S.R. MIALQUI</v>
          </cell>
          <cell r="N125">
            <v>1</v>
          </cell>
          <cell r="R125">
            <v>1</v>
          </cell>
          <cell r="S125">
            <v>2</v>
          </cell>
        </row>
        <row r="126">
          <cell r="H126" t="str">
            <v>105431-P.S.R. PEDREGAL</v>
          </cell>
          <cell r="J126">
            <v>1</v>
          </cell>
          <cell r="N126">
            <v>1</v>
          </cell>
          <cell r="R126">
            <v>1</v>
          </cell>
          <cell r="S126">
            <v>3</v>
          </cell>
        </row>
        <row r="127">
          <cell r="H127" t="str">
            <v>105432-P.S.R. RAPEL</v>
          </cell>
          <cell r="K127">
            <v>1</v>
          </cell>
          <cell r="L127">
            <v>1</v>
          </cell>
          <cell r="N127">
            <v>1</v>
          </cell>
          <cell r="O127">
            <v>1</v>
          </cell>
          <cell r="P127">
            <v>2</v>
          </cell>
          <cell r="S127">
            <v>6</v>
          </cell>
        </row>
        <row r="128">
          <cell r="H128" t="str">
            <v>105435-P.S.R. TULAHUEN</v>
          </cell>
          <cell r="N128">
            <v>3</v>
          </cell>
          <cell r="P128">
            <v>2</v>
          </cell>
          <cell r="S128">
            <v>5</v>
          </cell>
        </row>
        <row r="129">
          <cell r="H129" t="str">
            <v>105436-P.S.R. EL MAITEN</v>
          </cell>
          <cell r="P129">
            <v>1</v>
          </cell>
          <cell r="S129">
            <v>1</v>
          </cell>
        </row>
        <row r="130">
          <cell r="H130" t="str">
            <v>105489-P.S.R. RAMADAS DE TULAHUEN</v>
          </cell>
          <cell r="L130">
            <v>1</v>
          </cell>
          <cell r="M130">
            <v>1</v>
          </cell>
          <cell r="O130">
            <v>1</v>
          </cell>
          <cell r="S130">
            <v>3</v>
          </cell>
        </row>
        <row r="131">
          <cell r="I131">
            <v>27</v>
          </cell>
          <cell r="J131">
            <v>30</v>
          </cell>
          <cell r="K131">
            <v>26</v>
          </cell>
          <cell r="L131">
            <v>37</v>
          </cell>
          <cell r="M131">
            <v>22</v>
          </cell>
          <cell r="N131">
            <v>37</v>
          </cell>
          <cell r="O131">
            <v>24</v>
          </cell>
          <cell r="P131">
            <v>34</v>
          </cell>
          <cell r="Q131">
            <v>14</v>
          </cell>
          <cell r="R131">
            <v>27</v>
          </cell>
          <cell r="S131">
            <v>278</v>
          </cell>
        </row>
        <row r="132">
          <cell r="H132" t="str">
            <v>105308-CES. RURAL PUNITAQUI</v>
          </cell>
          <cell r="I132">
            <v>7</v>
          </cell>
          <cell r="J132">
            <v>14</v>
          </cell>
          <cell r="K132">
            <v>9</v>
          </cell>
          <cell r="L132">
            <v>14</v>
          </cell>
          <cell r="M132">
            <v>9</v>
          </cell>
          <cell r="N132">
            <v>23</v>
          </cell>
          <cell r="O132">
            <v>15</v>
          </cell>
          <cell r="P132">
            <v>22</v>
          </cell>
          <cell r="Q132">
            <v>14</v>
          </cell>
          <cell r="R132">
            <v>11</v>
          </cell>
          <cell r="S132">
            <v>138</v>
          </cell>
        </row>
        <row r="133">
          <cell r="I133">
            <v>7</v>
          </cell>
          <cell r="J133">
            <v>14</v>
          </cell>
          <cell r="K133">
            <v>9</v>
          </cell>
          <cell r="L133">
            <v>14</v>
          </cell>
          <cell r="M133">
            <v>9</v>
          </cell>
          <cell r="N133">
            <v>23</v>
          </cell>
          <cell r="O133">
            <v>15</v>
          </cell>
          <cell r="P133">
            <v>22</v>
          </cell>
          <cell r="Q133">
            <v>14</v>
          </cell>
          <cell r="R133">
            <v>11</v>
          </cell>
          <cell r="S133">
            <v>138</v>
          </cell>
        </row>
        <row r="134">
          <cell r="H134" t="str">
            <v>105310-CES. RURAL PICHASCA</v>
          </cell>
          <cell r="I134">
            <v>1</v>
          </cell>
          <cell r="J134">
            <v>1</v>
          </cell>
          <cell r="K134">
            <v>2</v>
          </cell>
          <cell r="L134">
            <v>2</v>
          </cell>
          <cell r="M134">
            <v>3</v>
          </cell>
          <cell r="N134">
            <v>1</v>
          </cell>
          <cell r="Q134">
            <v>3</v>
          </cell>
          <cell r="S134">
            <v>13</v>
          </cell>
        </row>
        <row r="135">
          <cell r="H135" t="str">
            <v>105409-P.S.R. EL CHAÑAR</v>
          </cell>
          <cell r="N135">
            <v>1</v>
          </cell>
          <cell r="S135">
            <v>1</v>
          </cell>
        </row>
        <row r="136">
          <cell r="H136" t="str">
            <v>105410-P.S.R. HURTADO</v>
          </cell>
          <cell r="K136">
            <v>1</v>
          </cell>
          <cell r="Q136">
            <v>1</v>
          </cell>
          <cell r="S136">
            <v>2</v>
          </cell>
        </row>
        <row r="137">
          <cell r="H137" t="str">
            <v>105411-P.S.R. LAS BREAS</v>
          </cell>
          <cell r="K137">
            <v>1</v>
          </cell>
          <cell r="S137">
            <v>1</v>
          </cell>
        </row>
        <row r="138">
          <cell r="H138" t="str">
            <v>105413-P.S.R. SAMO ALTO</v>
          </cell>
          <cell r="L138">
            <v>1</v>
          </cell>
          <cell r="N138">
            <v>1</v>
          </cell>
          <cell r="R138">
            <v>1</v>
          </cell>
          <cell r="S138">
            <v>3</v>
          </cell>
        </row>
        <row r="139">
          <cell r="H139" t="str">
            <v>105414-P.S.R. SERON</v>
          </cell>
          <cell r="L139">
            <v>2</v>
          </cell>
          <cell r="M139">
            <v>3</v>
          </cell>
          <cell r="N139">
            <v>2</v>
          </cell>
          <cell r="Q139">
            <v>1</v>
          </cell>
          <cell r="S139">
            <v>8</v>
          </cell>
        </row>
        <row r="140">
          <cell r="H140" t="str">
            <v>105503-P.S.R. TABAQUEROS</v>
          </cell>
          <cell r="N140">
            <v>1</v>
          </cell>
          <cell r="O140">
            <v>1</v>
          </cell>
          <cell r="R140">
            <v>1</v>
          </cell>
          <cell r="S140">
            <v>3</v>
          </cell>
        </row>
        <row r="141">
          <cell r="I141">
            <v>1</v>
          </cell>
          <cell r="J141">
            <v>1</v>
          </cell>
          <cell r="K141">
            <v>4</v>
          </cell>
          <cell r="L141">
            <v>5</v>
          </cell>
          <cell r="M141">
            <v>6</v>
          </cell>
          <cell r="N141">
            <v>6</v>
          </cell>
          <cell r="O141">
            <v>1</v>
          </cell>
          <cell r="Q141">
            <v>5</v>
          </cell>
          <cell r="R141">
            <v>2</v>
          </cell>
          <cell r="S141">
            <v>31</v>
          </cell>
        </row>
        <row r="142">
          <cell r="I142">
            <v>827</v>
          </cell>
          <cell r="J142">
            <v>701</v>
          </cell>
          <cell r="K142">
            <v>801</v>
          </cell>
          <cell r="L142">
            <v>696</v>
          </cell>
          <cell r="M142">
            <v>727</v>
          </cell>
          <cell r="N142">
            <v>611</v>
          </cell>
          <cell r="O142">
            <v>677</v>
          </cell>
          <cell r="P142">
            <v>741</v>
          </cell>
          <cell r="Q142">
            <v>594</v>
          </cell>
          <cell r="R142">
            <v>572</v>
          </cell>
          <cell r="S142">
            <v>6947</v>
          </cell>
        </row>
      </sheetData>
      <sheetData sheetId="9">
        <row r="3">
          <cell r="H3" t="str">
            <v>N_Establecimiento</v>
          </cell>
          <cell r="I3">
            <v>1</v>
          </cell>
          <cell r="J3">
            <v>2</v>
          </cell>
          <cell r="K3">
            <v>3</v>
          </cell>
          <cell r="L3">
            <v>4</v>
          </cell>
          <cell r="M3">
            <v>5</v>
          </cell>
          <cell r="N3">
            <v>6</v>
          </cell>
          <cell r="O3">
            <v>7</v>
          </cell>
          <cell r="P3">
            <v>8</v>
          </cell>
          <cell r="Q3">
            <v>9</v>
          </cell>
          <cell r="R3">
            <v>10</v>
          </cell>
          <cell r="S3" t="str">
            <v>Total general</v>
          </cell>
        </row>
        <row r="4">
          <cell r="H4" t="str">
            <v>105300-CES. CARDENAL CARO</v>
          </cell>
          <cell r="I4">
            <v>52</v>
          </cell>
          <cell r="J4">
            <v>27</v>
          </cell>
          <cell r="K4">
            <v>67</v>
          </cell>
          <cell r="L4">
            <v>68</v>
          </cell>
          <cell r="M4">
            <v>338</v>
          </cell>
          <cell r="N4">
            <v>63</v>
          </cell>
          <cell r="O4">
            <v>238</v>
          </cell>
          <cell r="P4">
            <v>43</v>
          </cell>
          <cell r="Q4">
            <v>55</v>
          </cell>
          <cell r="R4">
            <v>26</v>
          </cell>
          <cell r="S4">
            <v>977</v>
          </cell>
        </row>
        <row r="5">
          <cell r="H5" t="str">
            <v>105301-CES. LAS COMPAÑIAS</v>
          </cell>
          <cell r="I5">
            <v>23</v>
          </cell>
          <cell r="J5">
            <v>21</v>
          </cell>
          <cell r="K5">
            <v>51</v>
          </cell>
          <cell r="L5">
            <v>68</v>
          </cell>
          <cell r="M5">
            <v>217</v>
          </cell>
          <cell r="N5">
            <v>92</v>
          </cell>
          <cell r="O5">
            <v>117</v>
          </cell>
          <cell r="P5">
            <v>74</v>
          </cell>
          <cell r="Q5">
            <v>47</v>
          </cell>
          <cell r="R5">
            <v>39</v>
          </cell>
          <cell r="S5">
            <v>749</v>
          </cell>
        </row>
        <row r="6">
          <cell r="H6" t="str">
            <v>105302-CES. PEDRO AGUIRRE C.</v>
          </cell>
          <cell r="I6">
            <v>52</v>
          </cell>
          <cell r="J6">
            <v>63</v>
          </cell>
          <cell r="K6">
            <v>49</v>
          </cell>
          <cell r="L6">
            <v>72</v>
          </cell>
          <cell r="M6">
            <v>51</v>
          </cell>
          <cell r="N6">
            <v>38</v>
          </cell>
          <cell r="O6">
            <v>138</v>
          </cell>
          <cell r="P6">
            <v>152</v>
          </cell>
          <cell r="Q6">
            <v>70</v>
          </cell>
          <cell r="R6">
            <v>45</v>
          </cell>
          <cell r="S6">
            <v>730</v>
          </cell>
        </row>
        <row r="7">
          <cell r="H7" t="str">
            <v>105313-CES. SCHAFFHAUSER</v>
          </cell>
          <cell r="I7">
            <v>268</v>
          </cell>
          <cell r="J7">
            <v>46</v>
          </cell>
          <cell r="K7">
            <v>594</v>
          </cell>
          <cell r="L7">
            <v>470</v>
          </cell>
          <cell r="M7">
            <v>550</v>
          </cell>
          <cell r="N7">
            <v>473</v>
          </cell>
          <cell r="O7">
            <v>339</v>
          </cell>
          <cell r="P7">
            <v>474</v>
          </cell>
          <cell r="Q7">
            <v>388</v>
          </cell>
          <cell r="R7">
            <v>387</v>
          </cell>
          <cell r="S7">
            <v>3989</v>
          </cell>
        </row>
        <row r="8">
          <cell r="H8" t="str">
            <v>105319-CES. CARDENAL R.S.H.</v>
          </cell>
          <cell r="I8">
            <v>79</v>
          </cell>
          <cell r="J8">
            <v>108</v>
          </cell>
          <cell r="K8">
            <v>73</v>
          </cell>
          <cell r="L8">
            <v>101</v>
          </cell>
          <cell r="M8">
            <v>296</v>
          </cell>
          <cell r="N8">
            <v>118</v>
          </cell>
          <cell r="O8">
            <v>76</v>
          </cell>
          <cell r="P8">
            <v>80</v>
          </cell>
          <cell r="Q8">
            <v>71</v>
          </cell>
          <cell r="R8">
            <v>69</v>
          </cell>
          <cell r="S8">
            <v>1071</v>
          </cell>
        </row>
        <row r="9">
          <cell r="H9" t="str">
            <v>105325-CESFAM JUAN PABLO II</v>
          </cell>
          <cell r="I9">
            <v>22</v>
          </cell>
          <cell r="J9">
            <v>13</v>
          </cell>
          <cell r="K9">
            <v>44</v>
          </cell>
          <cell r="L9">
            <v>18</v>
          </cell>
          <cell r="M9">
            <v>191</v>
          </cell>
          <cell r="N9">
            <v>227</v>
          </cell>
          <cell r="O9">
            <v>52</v>
          </cell>
          <cell r="P9">
            <v>103</v>
          </cell>
          <cell r="Q9">
            <v>48</v>
          </cell>
          <cell r="R9">
            <v>33</v>
          </cell>
          <cell r="S9">
            <v>751</v>
          </cell>
        </row>
        <row r="10">
          <cell r="H10" t="str">
            <v>105400-P.S.R. ALGARROBITO            </v>
          </cell>
          <cell r="I10">
            <v>10</v>
          </cell>
          <cell r="K10">
            <v>18</v>
          </cell>
          <cell r="L10">
            <v>3</v>
          </cell>
          <cell r="M10">
            <v>5</v>
          </cell>
          <cell r="N10">
            <v>5</v>
          </cell>
          <cell r="O10">
            <v>3</v>
          </cell>
          <cell r="P10">
            <v>6</v>
          </cell>
          <cell r="Q10">
            <v>12</v>
          </cell>
          <cell r="R10">
            <v>1</v>
          </cell>
          <cell r="S10">
            <v>63</v>
          </cell>
        </row>
        <row r="11">
          <cell r="H11" t="str">
            <v>105401-P.S.R. LAS ROJAS</v>
          </cell>
          <cell r="I11">
            <v>4</v>
          </cell>
          <cell r="K11">
            <v>2</v>
          </cell>
          <cell r="L11">
            <v>1</v>
          </cell>
          <cell r="M11">
            <v>0</v>
          </cell>
          <cell r="P11">
            <v>2</v>
          </cell>
          <cell r="Q11">
            <v>1</v>
          </cell>
          <cell r="R11">
            <v>0</v>
          </cell>
          <cell r="S11">
            <v>10</v>
          </cell>
        </row>
        <row r="12">
          <cell r="H12" t="str">
            <v>105402-P.S.R. EL ROMERO</v>
          </cell>
          <cell r="I12">
            <v>2</v>
          </cell>
          <cell r="L12">
            <v>2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5</v>
          </cell>
        </row>
        <row r="13">
          <cell r="H13" t="str">
            <v>105499-P.S.R. LAMBERT</v>
          </cell>
          <cell r="I13">
            <v>1</v>
          </cell>
          <cell r="K13">
            <v>2</v>
          </cell>
          <cell r="L13">
            <v>1</v>
          </cell>
          <cell r="M13">
            <v>1</v>
          </cell>
          <cell r="N13">
            <v>3</v>
          </cell>
          <cell r="Q13">
            <v>1</v>
          </cell>
          <cell r="R13">
            <v>1</v>
          </cell>
          <cell r="S13">
            <v>10</v>
          </cell>
        </row>
        <row r="14">
          <cell r="H14" t="str">
            <v>105700-CECOF VILLA EL INDIO</v>
          </cell>
          <cell r="J14">
            <v>9</v>
          </cell>
          <cell r="K14">
            <v>0</v>
          </cell>
          <cell r="L14">
            <v>6</v>
          </cell>
          <cell r="M14">
            <v>83</v>
          </cell>
          <cell r="N14">
            <v>101</v>
          </cell>
          <cell r="O14">
            <v>5</v>
          </cell>
          <cell r="P14">
            <v>9</v>
          </cell>
          <cell r="Q14">
            <v>10</v>
          </cell>
          <cell r="R14">
            <v>3</v>
          </cell>
          <cell r="S14">
            <v>226</v>
          </cell>
        </row>
        <row r="15">
          <cell r="I15">
            <v>513</v>
          </cell>
          <cell r="J15">
            <v>287</v>
          </cell>
          <cell r="K15">
            <v>900</v>
          </cell>
          <cell r="L15">
            <v>810</v>
          </cell>
          <cell r="M15">
            <v>1732</v>
          </cell>
          <cell r="N15">
            <v>1121</v>
          </cell>
          <cell r="O15">
            <v>968</v>
          </cell>
          <cell r="P15">
            <v>943</v>
          </cell>
          <cell r="Q15">
            <v>703</v>
          </cell>
          <cell r="R15">
            <v>604</v>
          </cell>
          <cell r="S15">
            <v>8581</v>
          </cell>
        </row>
        <row r="16">
          <cell r="H16" t="str">
            <v>105303-CES. SAN JUAN</v>
          </cell>
          <cell r="I16">
            <v>78</v>
          </cell>
          <cell r="J16">
            <v>78</v>
          </cell>
          <cell r="K16">
            <v>120</v>
          </cell>
          <cell r="L16">
            <v>123</v>
          </cell>
          <cell r="M16">
            <v>158</v>
          </cell>
          <cell r="N16">
            <v>141</v>
          </cell>
          <cell r="O16">
            <v>120</v>
          </cell>
          <cell r="P16">
            <v>159</v>
          </cell>
          <cell r="Q16">
            <v>102</v>
          </cell>
          <cell r="R16">
            <v>95</v>
          </cell>
          <cell r="S16">
            <v>1174</v>
          </cell>
        </row>
        <row r="17">
          <cell r="H17" t="str">
            <v>105304-CES. SANTA CECILIA</v>
          </cell>
          <cell r="I17">
            <v>85</v>
          </cell>
          <cell r="J17">
            <v>113</v>
          </cell>
          <cell r="K17">
            <v>67</v>
          </cell>
          <cell r="L17">
            <v>66</v>
          </cell>
          <cell r="M17">
            <v>153</v>
          </cell>
          <cell r="N17">
            <v>160</v>
          </cell>
          <cell r="O17">
            <v>246</v>
          </cell>
          <cell r="P17">
            <v>305</v>
          </cell>
          <cell r="Q17">
            <v>210</v>
          </cell>
          <cell r="R17">
            <v>134</v>
          </cell>
          <cell r="S17">
            <v>1539</v>
          </cell>
        </row>
        <row r="18">
          <cell r="H18" t="str">
            <v>105305-CES. TIERRAS BLANCAS</v>
          </cell>
          <cell r="I18">
            <v>167</v>
          </cell>
          <cell r="J18">
            <v>271</v>
          </cell>
          <cell r="K18">
            <v>222</v>
          </cell>
          <cell r="L18">
            <v>224</v>
          </cell>
          <cell r="M18">
            <v>169</v>
          </cell>
          <cell r="N18">
            <v>205</v>
          </cell>
          <cell r="O18">
            <v>237</v>
          </cell>
          <cell r="P18">
            <v>522</v>
          </cell>
          <cell r="Q18">
            <v>224</v>
          </cell>
          <cell r="R18">
            <v>144</v>
          </cell>
          <cell r="S18">
            <v>2385</v>
          </cell>
        </row>
        <row r="19">
          <cell r="H19" t="str">
            <v>105321-CES. RURAL  TONGOY</v>
          </cell>
          <cell r="I19">
            <v>35</v>
          </cell>
          <cell r="J19">
            <v>21</v>
          </cell>
          <cell r="K19">
            <v>32</v>
          </cell>
          <cell r="L19">
            <v>25</v>
          </cell>
          <cell r="M19">
            <v>59</v>
          </cell>
          <cell r="N19">
            <v>41</v>
          </cell>
          <cell r="O19">
            <v>42</v>
          </cell>
          <cell r="P19">
            <v>79</v>
          </cell>
          <cell r="Q19">
            <v>44</v>
          </cell>
          <cell r="R19">
            <v>30</v>
          </cell>
          <cell r="S19">
            <v>408</v>
          </cell>
        </row>
        <row r="20">
          <cell r="H20" t="str">
            <v>105323-CES. DR. SERGIO AGUILAR</v>
          </cell>
          <cell r="I20">
            <v>234</v>
          </cell>
          <cell r="J20">
            <v>194</v>
          </cell>
          <cell r="K20">
            <v>257</v>
          </cell>
          <cell r="L20">
            <v>163</v>
          </cell>
          <cell r="M20">
            <v>245</v>
          </cell>
          <cell r="N20">
            <v>342</v>
          </cell>
          <cell r="O20">
            <v>213</v>
          </cell>
          <cell r="P20">
            <v>275</v>
          </cell>
          <cell r="Q20">
            <v>237</v>
          </cell>
          <cell r="R20">
            <v>196</v>
          </cell>
          <cell r="S20">
            <v>2356</v>
          </cell>
        </row>
        <row r="21">
          <cell r="H21" t="str">
            <v>105404-P.S.R. EL TANGUE                         </v>
          </cell>
          <cell r="I21">
            <v>1</v>
          </cell>
          <cell r="J21">
            <v>4</v>
          </cell>
          <cell r="K21">
            <v>8</v>
          </cell>
          <cell r="L21">
            <v>5</v>
          </cell>
          <cell r="M21">
            <v>10</v>
          </cell>
          <cell r="N21">
            <v>7</v>
          </cell>
          <cell r="O21">
            <v>11</v>
          </cell>
          <cell r="S21">
            <v>46</v>
          </cell>
        </row>
        <row r="22">
          <cell r="H22" t="str">
            <v>105405-P.S.R. GUANAQUEROS</v>
          </cell>
          <cell r="I22">
            <v>18</v>
          </cell>
          <cell r="J22">
            <v>8</v>
          </cell>
          <cell r="K22">
            <v>7</v>
          </cell>
          <cell r="L22">
            <v>9</v>
          </cell>
          <cell r="M22">
            <v>19</v>
          </cell>
          <cell r="N22">
            <v>35</v>
          </cell>
          <cell r="O22">
            <v>22</v>
          </cell>
          <cell r="P22">
            <v>23</v>
          </cell>
          <cell r="Q22">
            <v>42</v>
          </cell>
          <cell r="R22">
            <v>14</v>
          </cell>
          <cell r="S22">
            <v>197</v>
          </cell>
        </row>
        <row r="23">
          <cell r="H23" t="str">
            <v>105406-P.S.R. PAN DE AZUCAR</v>
          </cell>
          <cell r="I23">
            <v>50</v>
          </cell>
          <cell r="J23">
            <v>16</v>
          </cell>
          <cell r="K23">
            <v>32</v>
          </cell>
          <cell r="L23">
            <v>12</v>
          </cell>
          <cell r="M23">
            <v>36</v>
          </cell>
          <cell r="N23">
            <v>35</v>
          </cell>
          <cell r="O23">
            <v>13</v>
          </cell>
          <cell r="P23">
            <v>69</v>
          </cell>
          <cell r="Q23">
            <v>31</v>
          </cell>
          <cell r="R23">
            <v>32</v>
          </cell>
          <cell r="S23">
            <v>326</v>
          </cell>
        </row>
        <row r="24">
          <cell r="H24" t="str">
            <v>105407-P.S.R. TAMBILLOS</v>
          </cell>
          <cell r="J24">
            <v>5</v>
          </cell>
          <cell r="S24">
            <v>5</v>
          </cell>
        </row>
        <row r="25">
          <cell r="H25" t="str">
            <v>105705-CECOF EL ALBA</v>
          </cell>
          <cell r="I25">
            <v>28</v>
          </cell>
          <cell r="J25">
            <v>23</v>
          </cell>
          <cell r="K25">
            <v>67</v>
          </cell>
          <cell r="L25">
            <v>9</v>
          </cell>
          <cell r="M25">
            <v>42</v>
          </cell>
          <cell r="N25">
            <v>40</v>
          </cell>
          <cell r="O25">
            <v>59</v>
          </cell>
          <cell r="P25">
            <v>64</v>
          </cell>
          <cell r="Q25">
            <v>57</v>
          </cell>
          <cell r="R25">
            <v>34</v>
          </cell>
          <cell r="S25">
            <v>423</v>
          </cell>
        </row>
        <row r="26">
          <cell r="I26">
            <v>696</v>
          </cell>
          <cell r="J26">
            <v>733</v>
          </cell>
          <cell r="K26">
            <v>812</v>
          </cell>
          <cell r="L26">
            <v>636</v>
          </cell>
          <cell r="M26">
            <v>891</v>
          </cell>
          <cell r="N26">
            <v>1006</v>
          </cell>
          <cell r="O26">
            <v>963</v>
          </cell>
          <cell r="P26">
            <v>1496</v>
          </cell>
          <cell r="Q26">
            <v>947</v>
          </cell>
          <cell r="R26">
            <v>679</v>
          </cell>
          <cell r="S26">
            <v>8859</v>
          </cell>
        </row>
        <row r="27">
          <cell r="H27" t="str">
            <v>105106-HOSPITAL ANDACOLLO</v>
          </cell>
          <cell r="I27">
            <v>25</v>
          </cell>
          <cell r="J27">
            <v>22</v>
          </cell>
          <cell r="K27">
            <v>14</v>
          </cell>
          <cell r="L27">
            <v>45</v>
          </cell>
          <cell r="M27">
            <v>292</v>
          </cell>
          <cell r="N27">
            <v>68</v>
          </cell>
          <cell r="O27">
            <v>18</v>
          </cell>
          <cell r="P27">
            <v>22</v>
          </cell>
          <cell r="Q27">
            <v>22</v>
          </cell>
          <cell r="R27">
            <v>65</v>
          </cell>
          <cell r="S27">
            <v>593</v>
          </cell>
        </row>
        <row r="28">
          <cell r="I28">
            <v>25</v>
          </cell>
          <cell r="J28">
            <v>22</v>
          </cell>
          <cell r="K28">
            <v>14</v>
          </cell>
          <cell r="L28">
            <v>45</v>
          </cell>
          <cell r="M28">
            <v>292</v>
          </cell>
          <cell r="N28">
            <v>68</v>
          </cell>
          <cell r="O28">
            <v>18</v>
          </cell>
          <cell r="P28">
            <v>22</v>
          </cell>
          <cell r="Q28">
            <v>22</v>
          </cell>
          <cell r="R28">
            <v>65</v>
          </cell>
          <cell r="S28">
            <v>593</v>
          </cell>
        </row>
        <row r="29">
          <cell r="H29" t="str">
            <v>105314-CES. LA HIGUERA</v>
          </cell>
          <cell r="I29">
            <v>1</v>
          </cell>
          <cell r="J29">
            <v>2</v>
          </cell>
          <cell r="K29">
            <v>0</v>
          </cell>
          <cell r="L29">
            <v>0</v>
          </cell>
          <cell r="N29">
            <v>70</v>
          </cell>
          <cell r="O29">
            <v>10</v>
          </cell>
          <cell r="P29">
            <v>8</v>
          </cell>
          <cell r="Q29">
            <v>1</v>
          </cell>
          <cell r="R29">
            <v>3</v>
          </cell>
          <cell r="S29">
            <v>95</v>
          </cell>
        </row>
        <row r="30">
          <cell r="H30" t="str">
            <v>105500-P.S.R. CALETA HORNOS        </v>
          </cell>
          <cell r="J30">
            <v>0</v>
          </cell>
          <cell r="L30">
            <v>0</v>
          </cell>
          <cell r="M30">
            <v>0</v>
          </cell>
          <cell r="N30">
            <v>45</v>
          </cell>
          <cell r="O30">
            <v>4</v>
          </cell>
          <cell r="P30">
            <v>0</v>
          </cell>
          <cell r="R30">
            <v>0</v>
          </cell>
          <cell r="S30">
            <v>49</v>
          </cell>
        </row>
        <row r="31">
          <cell r="H31" t="str">
            <v>105505-P.S.R. LOS CHOROS</v>
          </cell>
          <cell r="M31">
            <v>2</v>
          </cell>
          <cell r="N31">
            <v>20</v>
          </cell>
          <cell r="O31">
            <v>0</v>
          </cell>
          <cell r="Q31">
            <v>4</v>
          </cell>
          <cell r="R31">
            <v>1</v>
          </cell>
          <cell r="S31">
            <v>27</v>
          </cell>
        </row>
        <row r="32">
          <cell r="H32" t="str">
            <v>105506-P.S.R. EL TRAPICHE</v>
          </cell>
          <cell r="L32">
            <v>0</v>
          </cell>
          <cell r="M32">
            <v>4</v>
          </cell>
          <cell r="N32">
            <v>15</v>
          </cell>
          <cell r="O32">
            <v>5</v>
          </cell>
          <cell r="P32">
            <v>5</v>
          </cell>
          <cell r="S32">
            <v>29</v>
          </cell>
        </row>
        <row r="33">
          <cell r="I33">
            <v>1</v>
          </cell>
          <cell r="J33">
            <v>2</v>
          </cell>
          <cell r="K33">
            <v>0</v>
          </cell>
          <cell r="L33">
            <v>0</v>
          </cell>
          <cell r="M33">
            <v>6</v>
          </cell>
          <cell r="N33">
            <v>150</v>
          </cell>
          <cell r="O33">
            <v>19</v>
          </cell>
          <cell r="P33">
            <v>13</v>
          </cell>
          <cell r="Q33">
            <v>5</v>
          </cell>
          <cell r="R33">
            <v>4</v>
          </cell>
          <cell r="S33">
            <v>200</v>
          </cell>
        </row>
        <row r="34">
          <cell r="H34" t="str">
            <v>105306-CES. PAIHUANO</v>
          </cell>
          <cell r="I34">
            <v>4</v>
          </cell>
          <cell r="J34">
            <v>4</v>
          </cell>
          <cell r="K34">
            <v>0</v>
          </cell>
          <cell r="L34">
            <v>6</v>
          </cell>
          <cell r="M34">
            <v>7</v>
          </cell>
          <cell r="N34">
            <v>9</v>
          </cell>
          <cell r="O34">
            <v>6</v>
          </cell>
          <cell r="P34">
            <v>5</v>
          </cell>
          <cell r="Q34">
            <v>14</v>
          </cell>
          <cell r="R34">
            <v>51</v>
          </cell>
          <cell r="S34">
            <v>106</v>
          </cell>
        </row>
        <row r="35">
          <cell r="H35" t="str">
            <v>105475-P.S.R. HORCON</v>
          </cell>
          <cell r="J35">
            <v>1</v>
          </cell>
          <cell r="K35">
            <v>1</v>
          </cell>
          <cell r="O35">
            <v>4</v>
          </cell>
          <cell r="P35">
            <v>1</v>
          </cell>
          <cell r="R35">
            <v>24</v>
          </cell>
          <cell r="S35">
            <v>31</v>
          </cell>
        </row>
        <row r="36">
          <cell r="H36" t="str">
            <v>105476-P.S.R. MONTE GRANDE</v>
          </cell>
          <cell r="J36">
            <v>1</v>
          </cell>
          <cell r="K36">
            <v>5</v>
          </cell>
          <cell r="L36">
            <v>6</v>
          </cell>
          <cell r="M36">
            <v>4</v>
          </cell>
          <cell r="N36">
            <v>2</v>
          </cell>
          <cell r="O36">
            <v>1</v>
          </cell>
          <cell r="P36">
            <v>2</v>
          </cell>
          <cell r="Q36">
            <v>10</v>
          </cell>
          <cell r="R36">
            <v>22</v>
          </cell>
          <cell r="S36">
            <v>53</v>
          </cell>
        </row>
        <row r="37">
          <cell r="H37" t="str">
            <v>105477-P.S.R. PISCO ELQUI</v>
          </cell>
          <cell r="L37">
            <v>1</v>
          </cell>
          <cell r="M37">
            <v>1</v>
          </cell>
          <cell r="N37">
            <v>3</v>
          </cell>
          <cell r="P37">
            <v>11</v>
          </cell>
          <cell r="R37">
            <v>28</v>
          </cell>
          <cell r="S37">
            <v>44</v>
          </cell>
        </row>
        <row r="38">
          <cell r="I38">
            <v>4</v>
          </cell>
          <cell r="J38">
            <v>6</v>
          </cell>
          <cell r="K38">
            <v>6</v>
          </cell>
          <cell r="L38">
            <v>13</v>
          </cell>
          <cell r="M38">
            <v>12</v>
          </cell>
          <cell r="N38">
            <v>14</v>
          </cell>
          <cell r="O38">
            <v>11</v>
          </cell>
          <cell r="P38">
            <v>19</v>
          </cell>
          <cell r="Q38">
            <v>24</v>
          </cell>
          <cell r="R38">
            <v>125</v>
          </cell>
          <cell r="S38">
            <v>234</v>
          </cell>
        </row>
        <row r="39">
          <cell r="H39" t="str">
            <v>105107-HOSPITAL VICUÑA</v>
          </cell>
          <cell r="I39">
            <v>16</v>
          </cell>
          <cell r="J39">
            <v>32</v>
          </cell>
          <cell r="K39">
            <v>24</v>
          </cell>
          <cell r="L39">
            <v>49</v>
          </cell>
          <cell r="M39">
            <v>70</v>
          </cell>
          <cell r="N39">
            <v>75</v>
          </cell>
          <cell r="O39">
            <v>52</v>
          </cell>
          <cell r="P39">
            <v>55</v>
          </cell>
          <cell r="Q39">
            <v>43</v>
          </cell>
          <cell r="R39">
            <v>28</v>
          </cell>
          <cell r="S39">
            <v>444</v>
          </cell>
        </row>
        <row r="40">
          <cell r="H40" t="str">
            <v>105467-P.S.R. DIAGUITAS</v>
          </cell>
          <cell r="I40">
            <v>4</v>
          </cell>
          <cell r="J40">
            <v>2</v>
          </cell>
          <cell r="K40">
            <v>12</v>
          </cell>
          <cell r="L40">
            <v>35</v>
          </cell>
          <cell r="M40">
            <v>45</v>
          </cell>
          <cell r="N40">
            <v>19</v>
          </cell>
          <cell r="O40">
            <v>16</v>
          </cell>
          <cell r="P40">
            <v>17</v>
          </cell>
          <cell r="Q40">
            <v>42</v>
          </cell>
          <cell r="R40">
            <v>15</v>
          </cell>
          <cell r="S40">
            <v>207</v>
          </cell>
        </row>
        <row r="41">
          <cell r="H41" t="str">
            <v>105469-P.S.R. EL TAMBO</v>
          </cell>
          <cell r="I41">
            <v>13</v>
          </cell>
          <cell r="J41">
            <v>11</v>
          </cell>
          <cell r="K41">
            <v>15</v>
          </cell>
          <cell r="L41">
            <v>5</v>
          </cell>
          <cell r="M41">
            <v>17</v>
          </cell>
          <cell r="O41">
            <v>4</v>
          </cell>
          <cell r="Q41">
            <v>5</v>
          </cell>
          <cell r="R41">
            <v>3</v>
          </cell>
          <cell r="S41">
            <v>73</v>
          </cell>
        </row>
        <row r="42">
          <cell r="H42" t="str">
            <v>105502-P.S.R. CALINGASTA</v>
          </cell>
          <cell r="I42">
            <v>16</v>
          </cell>
          <cell r="J42">
            <v>17</v>
          </cell>
          <cell r="K42">
            <v>8</v>
          </cell>
          <cell r="L42">
            <v>11</v>
          </cell>
          <cell r="M42">
            <v>23</v>
          </cell>
          <cell r="N42">
            <v>11</v>
          </cell>
          <cell r="O42">
            <v>13</v>
          </cell>
          <cell r="P42">
            <v>26</v>
          </cell>
          <cell r="Q42">
            <v>6</v>
          </cell>
          <cell r="R42">
            <v>113</v>
          </cell>
          <cell r="S42">
            <v>244</v>
          </cell>
        </row>
        <row r="43">
          <cell r="I43">
            <v>49</v>
          </cell>
          <cell r="J43">
            <v>62</v>
          </cell>
          <cell r="K43">
            <v>59</v>
          </cell>
          <cell r="L43">
            <v>100</v>
          </cell>
          <cell r="M43">
            <v>155</v>
          </cell>
          <cell r="N43">
            <v>105</v>
          </cell>
          <cell r="O43">
            <v>85</v>
          </cell>
          <cell r="P43">
            <v>98</v>
          </cell>
          <cell r="Q43">
            <v>96</v>
          </cell>
          <cell r="R43">
            <v>159</v>
          </cell>
          <cell r="S43">
            <v>968</v>
          </cell>
        </row>
        <row r="44">
          <cell r="H44" t="str">
            <v>105103-HOSPITAL ILLAPEL</v>
          </cell>
          <cell r="I44">
            <v>74</v>
          </cell>
          <cell r="J44">
            <v>64</v>
          </cell>
          <cell r="K44">
            <v>66</v>
          </cell>
          <cell r="L44">
            <v>68</v>
          </cell>
          <cell r="M44">
            <v>119</v>
          </cell>
          <cell r="N44">
            <v>166</v>
          </cell>
          <cell r="O44">
            <v>50</v>
          </cell>
          <cell r="P44">
            <v>62</v>
          </cell>
          <cell r="Q44">
            <v>61</v>
          </cell>
          <cell r="R44">
            <v>34</v>
          </cell>
          <cell r="S44">
            <v>764</v>
          </cell>
        </row>
        <row r="45">
          <cell r="H45" t="str">
            <v>105326-CESFAM SAN RAFAEL</v>
          </cell>
          <cell r="I45">
            <v>50</v>
          </cell>
          <cell r="J45">
            <v>90</v>
          </cell>
          <cell r="K45">
            <v>78</v>
          </cell>
          <cell r="L45">
            <v>73</v>
          </cell>
          <cell r="M45">
            <v>82</v>
          </cell>
          <cell r="N45">
            <v>42</v>
          </cell>
          <cell r="O45">
            <v>29</v>
          </cell>
          <cell r="P45">
            <v>54</v>
          </cell>
          <cell r="Q45">
            <v>50</v>
          </cell>
          <cell r="R45">
            <v>23</v>
          </cell>
          <cell r="S45">
            <v>571</v>
          </cell>
        </row>
        <row r="46">
          <cell r="H46" t="str">
            <v>105443-P.S.R. CARCAMO                   </v>
          </cell>
          <cell r="I46">
            <v>10</v>
          </cell>
          <cell r="K46">
            <v>12</v>
          </cell>
          <cell r="M46">
            <v>9</v>
          </cell>
          <cell r="O46">
            <v>14</v>
          </cell>
          <cell r="P46">
            <v>1</v>
          </cell>
          <cell r="Q46">
            <v>11</v>
          </cell>
          <cell r="S46">
            <v>57</v>
          </cell>
        </row>
        <row r="47">
          <cell r="H47" t="str">
            <v>105444-P.S.R. HUINTIL</v>
          </cell>
          <cell r="M47">
            <v>4</v>
          </cell>
          <cell r="N47">
            <v>1</v>
          </cell>
          <cell r="S47">
            <v>5</v>
          </cell>
        </row>
        <row r="48">
          <cell r="H48" t="str">
            <v>105445-P.S.R. LIMAHUIDA</v>
          </cell>
          <cell r="I48">
            <v>3</v>
          </cell>
          <cell r="L48">
            <v>1</v>
          </cell>
          <cell r="M48">
            <v>4</v>
          </cell>
          <cell r="N48">
            <v>1</v>
          </cell>
          <cell r="O48">
            <v>4</v>
          </cell>
          <cell r="P48">
            <v>3</v>
          </cell>
          <cell r="Q48">
            <v>1</v>
          </cell>
          <cell r="S48">
            <v>17</v>
          </cell>
        </row>
        <row r="49">
          <cell r="H49" t="str">
            <v>105446-P.S.R. MATANCILLA</v>
          </cell>
          <cell r="P49">
            <v>9</v>
          </cell>
          <cell r="S49">
            <v>9</v>
          </cell>
        </row>
        <row r="50">
          <cell r="H50" t="str">
            <v>105447-P.S.R. PERALILLO</v>
          </cell>
          <cell r="K50">
            <v>4</v>
          </cell>
          <cell r="M50">
            <v>4</v>
          </cell>
          <cell r="N50">
            <v>2</v>
          </cell>
          <cell r="O50">
            <v>7</v>
          </cell>
          <cell r="P50">
            <v>5</v>
          </cell>
          <cell r="S50">
            <v>22</v>
          </cell>
        </row>
        <row r="51">
          <cell r="H51" t="str">
            <v>105448-P.S.R. SANTA VIRGINIA</v>
          </cell>
          <cell r="K51">
            <v>5</v>
          </cell>
          <cell r="S51">
            <v>5</v>
          </cell>
        </row>
        <row r="52">
          <cell r="H52" t="str">
            <v>105485-P.S.R. PLAN DE HORNOS</v>
          </cell>
          <cell r="I52">
            <v>29</v>
          </cell>
          <cell r="J52">
            <v>24</v>
          </cell>
          <cell r="L52">
            <v>12</v>
          </cell>
          <cell r="Q52">
            <v>3</v>
          </cell>
          <cell r="S52">
            <v>68</v>
          </cell>
        </row>
        <row r="53">
          <cell r="H53" t="str">
            <v>105486-P.S.R. TUNGA SUR</v>
          </cell>
          <cell r="K53">
            <v>2</v>
          </cell>
          <cell r="S53">
            <v>2</v>
          </cell>
        </row>
        <row r="54">
          <cell r="H54" t="str">
            <v>105487-P.S.R. CAÑAS UNO</v>
          </cell>
          <cell r="I54">
            <v>10</v>
          </cell>
          <cell r="K54">
            <v>18</v>
          </cell>
          <cell r="L54">
            <v>7</v>
          </cell>
          <cell r="M54">
            <v>16</v>
          </cell>
          <cell r="N54">
            <v>12</v>
          </cell>
          <cell r="O54">
            <v>12</v>
          </cell>
          <cell r="P54">
            <v>5</v>
          </cell>
          <cell r="Q54">
            <v>6</v>
          </cell>
          <cell r="R54">
            <v>4</v>
          </cell>
          <cell r="S54">
            <v>90</v>
          </cell>
        </row>
        <row r="55">
          <cell r="H55" t="str">
            <v>105496-P.S.R. PINTACURA SUR</v>
          </cell>
          <cell r="K55">
            <v>2</v>
          </cell>
          <cell r="L55">
            <v>1</v>
          </cell>
          <cell r="M55">
            <v>4</v>
          </cell>
          <cell r="Q55">
            <v>5</v>
          </cell>
          <cell r="S55">
            <v>12</v>
          </cell>
        </row>
        <row r="56">
          <cell r="H56" t="str">
            <v>105504-P.S.R. SOCAVON</v>
          </cell>
          <cell r="O56">
            <v>1</v>
          </cell>
          <cell r="P56">
            <v>1</v>
          </cell>
          <cell r="S56">
            <v>2</v>
          </cell>
        </row>
        <row r="57">
          <cell r="I57">
            <v>176</v>
          </cell>
          <cell r="J57">
            <v>178</v>
          </cell>
          <cell r="K57">
            <v>187</v>
          </cell>
          <cell r="L57">
            <v>162</v>
          </cell>
          <cell r="M57">
            <v>242</v>
          </cell>
          <cell r="N57">
            <v>224</v>
          </cell>
          <cell r="O57">
            <v>117</v>
          </cell>
          <cell r="P57">
            <v>140</v>
          </cell>
          <cell r="Q57">
            <v>137</v>
          </cell>
          <cell r="R57">
            <v>61</v>
          </cell>
          <cell r="S57">
            <v>1624</v>
          </cell>
        </row>
        <row r="58">
          <cell r="H58" t="str">
            <v>105309-CES. RURAL CANELA</v>
          </cell>
          <cell r="I58">
            <v>27</v>
          </cell>
          <cell r="J58">
            <v>48</v>
          </cell>
          <cell r="K58">
            <v>51</v>
          </cell>
          <cell r="L58">
            <v>26</v>
          </cell>
          <cell r="M58">
            <v>36</v>
          </cell>
          <cell r="N58">
            <v>27</v>
          </cell>
          <cell r="O58">
            <v>12</v>
          </cell>
          <cell r="P58">
            <v>76</v>
          </cell>
          <cell r="Q58">
            <v>5</v>
          </cell>
          <cell r="R58">
            <v>75</v>
          </cell>
          <cell r="S58">
            <v>383</v>
          </cell>
        </row>
        <row r="59">
          <cell r="H59" t="str">
            <v>105450-P.S.R. MINCHA NORTE            </v>
          </cell>
          <cell r="I59">
            <v>4</v>
          </cell>
          <cell r="J59">
            <v>3</v>
          </cell>
          <cell r="K59">
            <v>5</v>
          </cell>
          <cell r="L59">
            <v>6</v>
          </cell>
          <cell r="M59">
            <v>12</v>
          </cell>
          <cell r="N59">
            <v>8</v>
          </cell>
          <cell r="O59">
            <v>0</v>
          </cell>
          <cell r="P59">
            <v>7</v>
          </cell>
          <cell r="S59">
            <v>45</v>
          </cell>
        </row>
        <row r="60">
          <cell r="H60" t="str">
            <v>105451-P.S.R. AGUA FRIA</v>
          </cell>
          <cell r="I60">
            <v>1</v>
          </cell>
          <cell r="K60">
            <v>4</v>
          </cell>
          <cell r="L60">
            <v>3</v>
          </cell>
          <cell r="M60">
            <v>7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15</v>
          </cell>
        </row>
        <row r="61">
          <cell r="H61" t="str">
            <v>105482-P.S.R. CANELA ALTA</v>
          </cell>
          <cell r="J61">
            <v>1</v>
          </cell>
          <cell r="L61">
            <v>10</v>
          </cell>
          <cell r="M61">
            <v>6</v>
          </cell>
          <cell r="N61">
            <v>5</v>
          </cell>
          <cell r="O61">
            <v>24</v>
          </cell>
          <cell r="P61">
            <v>3</v>
          </cell>
          <cell r="S61">
            <v>49</v>
          </cell>
        </row>
        <row r="62">
          <cell r="H62" t="str">
            <v>105483-P.S.R. LOS RULOS</v>
          </cell>
          <cell r="J62">
            <v>1</v>
          </cell>
          <cell r="K62">
            <v>5</v>
          </cell>
          <cell r="L62">
            <v>4</v>
          </cell>
          <cell r="M62">
            <v>1</v>
          </cell>
          <cell r="N62">
            <v>2</v>
          </cell>
          <cell r="S62">
            <v>13</v>
          </cell>
        </row>
        <row r="63">
          <cell r="H63" t="str">
            <v>105484-P.S.R. HUENTELAUQUEN</v>
          </cell>
          <cell r="J63">
            <v>3</v>
          </cell>
          <cell r="L63">
            <v>7</v>
          </cell>
          <cell r="M63">
            <v>4</v>
          </cell>
          <cell r="N63">
            <v>7</v>
          </cell>
          <cell r="R63">
            <v>25</v>
          </cell>
          <cell r="S63">
            <v>46</v>
          </cell>
        </row>
        <row r="64">
          <cell r="H64" t="str">
            <v>105488-P.S.R. ESPIRITU SANTO</v>
          </cell>
          <cell r="J64">
            <v>1</v>
          </cell>
          <cell r="S64">
            <v>1</v>
          </cell>
        </row>
        <row r="65">
          <cell r="H65" t="str">
            <v>105493-P.S.R. MINCHA SUR</v>
          </cell>
          <cell r="R65">
            <v>3</v>
          </cell>
          <cell r="S65">
            <v>3</v>
          </cell>
        </row>
        <row r="66">
          <cell r="I66">
            <v>32</v>
          </cell>
          <cell r="J66">
            <v>57</v>
          </cell>
          <cell r="K66">
            <v>65</v>
          </cell>
          <cell r="L66">
            <v>56</v>
          </cell>
          <cell r="M66">
            <v>66</v>
          </cell>
          <cell r="N66">
            <v>49</v>
          </cell>
          <cell r="O66">
            <v>36</v>
          </cell>
          <cell r="P66">
            <v>86</v>
          </cell>
          <cell r="Q66">
            <v>5</v>
          </cell>
          <cell r="R66">
            <v>103</v>
          </cell>
          <cell r="S66">
            <v>555</v>
          </cell>
        </row>
        <row r="67">
          <cell r="H67" t="str">
            <v>105108-HOSPITAL LOS VILOS</v>
          </cell>
          <cell r="I67">
            <v>10</v>
          </cell>
          <cell r="J67">
            <v>25</v>
          </cell>
          <cell r="K67">
            <v>22</v>
          </cell>
          <cell r="L67">
            <v>51</v>
          </cell>
          <cell r="M67">
            <v>46</v>
          </cell>
          <cell r="N67">
            <v>32</v>
          </cell>
          <cell r="O67">
            <v>17</v>
          </cell>
          <cell r="P67">
            <v>140</v>
          </cell>
          <cell r="Q67">
            <v>36</v>
          </cell>
          <cell r="R67">
            <v>19</v>
          </cell>
          <cell r="S67">
            <v>398</v>
          </cell>
        </row>
        <row r="68">
          <cell r="H68" t="str">
            <v>105478-P.S.R. CAIMANES                   </v>
          </cell>
          <cell r="I68">
            <v>7</v>
          </cell>
          <cell r="J68">
            <v>10</v>
          </cell>
          <cell r="K68">
            <v>18</v>
          </cell>
          <cell r="L68">
            <v>13</v>
          </cell>
          <cell r="M68">
            <v>28</v>
          </cell>
          <cell r="N68">
            <v>20</v>
          </cell>
          <cell r="O68">
            <v>6</v>
          </cell>
          <cell r="P68">
            <v>7</v>
          </cell>
          <cell r="Q68">
            <v>11</v>
          </cell>
          <cell r="R68">
            <v>86</v>
          </cell>
          <cell r="S68">
            <v>206</v>
          </cell>
        </row>
        <row r="69">
          <cell r="H69" t="str">
            <v>105479-P.S.R. GUANGUALI</v>
          </cell>
          <cell r="J69">
            <v>4</v>
          </cell>
          <cell r="K69">
            <v>3</v>
          </cell>
          <cell r="L69">
            <v>2</v>
          </cell>
          <cell r="M69">
            <v>6</v>
          </cell>
          <cell r="N69">
            <v>8</v>
          </cell>
          <cell r="O69">
            <v>3</v>
          </cell>
          <cell r="P69">
            <v>3</v>
          </cell>
          <cell r="Q69">
            <v>3</v>
          </cell>
          <cell r="S69">
            <v>32</v>
          </cell>
        </row>
        <row r="70">
          <cell r="H70" t="str">
            <v>105480-P.S.R. QUILIMARI</v>
          </cell>
          <cell r="I70">
            <v>4</v>
          </cell>
          <cell r="J70">
            <v>5</v>
          </cell>
          <cell r="K70">
            <v>9</v>
          </cell>
          <cell r="L70">
            <v>10</v>
          </cell>
          <cell r="M70">
            <v>28</v>
          </cell>
          <cell r="N70">
            <v>15</v>
          </cell>
          <cell r="O70">
            <v>54</v>
          </cell>
          <cell r="P70">
            <v>7</v>
          </cell>
          <cell r="Q70">
            <v>4</v>
          </cell>
          <cell r="R70">
            <v>21</v>
          </cell>
          <cell r="S70">
            <v>157</v>
          </cell>
        </row>
        <row r="71">
          <cell r="H71" t="str">
            <v>105481-P.S.R. TILAMA</v>
          </cell>
          <cell r="J71">
            <v>0</v>
          </cell>
          <cell r="K71">
            <v>1</v>
          </cell>
          <cell r="M71">
            <v>0</v>
          </cell>
          <cell r="N71">
            <v>1</v>
          </cell>
          <cell r="P71">
            <v>4</v>
          </cell>
          <cell r="Q71">
            <v>1</v>
          </cell>
          <cell r="S71">
            <v>7</v>
          </cell>
        </row>
        <row r="72">
          <cell r="H72" t="str">
            <v>105511-P.S.R. LOS CONDORES</v>
          </cell>
          <cell r="J72">
            <v>6</v>
          </cell>
          <cell r="K72">
            <v>9</v>
          </cell>
          <cell r="M72">
            <v>9</v>
          </cell>
          <cell r="N72">
            <v>5</v>
          </cell>
          <cell r="O72">
            <v>1</v>
          </cell>
          <cell r="Q72">
            <v>6</v>
          </cell>
          <cell r="R72">
            <v>32</v>
          </cell>
          <cell r="S72">
            <v>68</v>
          </cell>
        </row>
        <row r="73">
          <cell r="I73">
            <v>21</v>
          </cell>
          <cell r="J73">
            <v>50</v>
          </cell>
          <cell r="K73">
            <v>62</v>
          </cell>
          <cell r="L73">
            <v>76</v>
          </cell>
          <cell r="M73">
            <v>117</v>
          </cell>
          <cell r="N73">
            <v>81</v>
          </cell>
          <cell r="O73">
            <v>81</v>
          </cell>
          <cell r="P73">
            <v>161</v>
          </cell>
          <cell r="Q73">
            <v>61</v>
          </cell>
          <cell r="R73">
            <v>158</v>
          </cell>
          <cell r="S73">
            <v>868</v>
          </cell>
        </row>
        <row r="74">
          <cell r="H74" t="str">
            <v>105104-HOSPITAL SALAMANCA</v>
          </cell>
          <cell r="I74">
            <v>57</v>
          </cell>
          <cell r="J74">
            <v>76</v>
          </cell>
          <cell r="K74">
            <v>68</v>
          </cell>
          <cell r="L74">
            <v>97</v>
          </cell>
          <cell r="M74">
            <v>126</v>
          </cell>
          <cell r="N74">
            <v>89</v>
          </cell>
          <cell r="O74">
            <v>100</v>
          </cell>
          <cell r="P74">
            <v>112</v>
          </cell>
          <cell r="Q74">
            <v>68</v>
          </cell>
          <cell r="R74">
            <v>50</v>
          </cell>
          <cell r="S74">
            <v>843</v>
          </cell>
        </row>
        <row r="75">
          <cell r="H75" t="str">
            <v>105452-P.S.R. CUNCUMEN                 </v>
          </cell>
          <cell r="I75">
            <v>28</v>
          </cell>
          <cell r="J75">
            <v>12</v>
          </cell>
          <cell r="K75">
            <v>4</v>
          </cell>
          <cell r="L75">
            <v>12</v>
          </cell>
          <cell r="M75">
            <v>5</v>
          </cell>
          <cell r="N75">
            <v>14</v>
          </cell>
          <cell r="O75">
            <v>15</v>
          </cell>
          <cell r="P75">
            <v>66</v>
          </cell>
          <cell r="Q75">
            <v>12</v>
          </cell>
          <cell r="R75">
            <v>3</v>
          </cell>
          <cell r="S75">
            <v>171</v>
          </cell>
        </row>
        <row r="76">
          <cell r="H76" t="str">
            <v>105453-P.S.R. TRANQUILLA</v>
          </cell>
          <cell r="I76">
            <v>60</v>
          </cell>
          <cell r="J76">
            <v>28</v>
          </cell>
          <cell r="K76">
            <v>17</v>
          </cell>
          <cell r="L76">
            <v>19</v>
          </cell>
          <cell r="M76">
            <v>21</v>
          </cell>
          <cell r="O76">
            <v>19</v>
          </cell>
          <cell r="P76">
            <v>7</v>
          </cell>
          <cell r="Q76">
            <v>11</v>
          </cell>
          <cell r="R76">
            <v>17</v>
          </cell>
          <cell r="S76">
            <v>199</v>
          </cell>
        </row>
        <row r="77">
          <cell r="H77" t="str">
            <v>105455-P.S.R. CHILLEPIN</v>
          </cell>
          <cell r="I77">
            <v>0</v>
          </cell>
          <cell r="J77">
            <v>15</v>
          </cell>
          <cell r="K77">
            <v>6</v>
          </cell>
          <cell r="L77">
            <v>7</v>
          </cell>
          <cell r="M77">
            <v>1</v>
          </cell>
          <cell r="P77">
            <v>28</v>
          </cell>
          <cell r="Q77">
            <v>5</v>
          </cell>
          <cell r="R77">
            <v>13</v>
          </cell>
          <cell r="S77">
            <v>75</v>
          </cell>
        </row>
        <row r="78">
          <cell r="H78" t="str">
            <v>105456-P.S.R. LLIMPO</v>
          </cell>
          <cell r="I78">
            <v>26</v>
          </cell>
          <cell r="J78">
            <v>3</v>
          </cell>
          <cell r="K78">
            <v>3</v>
          </cell>
          <cell r="L78">
            <v>3</v>
          </cell>
          <cell r="M78">
            <v>1</v>
          </cell>
          <cell r="O78">
            <v>1</v>
          </cell>
          <cell r="P78">
            <v>1</v>
          </cell>
          <cell r="Q78">
            <v>1</v>
          </cell>
          <cell r="R78">
            <v>4</v>
          </cell>
          <cell r="S78">
            <v>43</v>
          </cell>
        </row>
        <row r="79">
          <cell r="H79" t="str">
            <v>105457-P.S.R. SAN AGUSTIN</v>
          </cell>
          <cell r="I79">
            <v>24</v>
          </cell>
          <cell r="K79">
            <v>11</v>
          </cell>
          <cell r="L79">
            <v>0</v>
          </cell>
          <cell r="M79">
            <v>1</v>
          </cell>
          <cell r="N79">
            <v>0</v>
          </cell>
          <cell r="O79">
            <v>2</v>
          </cell>
          <cell r="Q79">
            <v>0</v>
          </cell>
          <cell r="R79">
            <v>1</v>
          </cell>
          <cell r="S79">
            <v>39</v>
          </cell>
        </row>
        <row r="80">
          <cell r="H80" t="str">
            <v>105458-P.S.R. TAHUINCO</v>
          </cell>
          <cell r="I80">
            <v>15</v>
          </cell>
          <cell r="J80">
            <v>36</v>
          </cell>
          <cell r="K80">
            <v>28</v>
          </cell>
          <cell r="L80">
            <v>24</v>
          </cell>
          <cell r="M80">
            <v>48</v>
          </cell>
          <cell r="N80">
            <v>45</v>
          </cell>
          <cell r="O80">
            <v>29</v>
          </cell>
          <cell r="P80">
            <v>45</v>
          </cell>
          <cell r="Q80">
            <v>1</v>
          </cell>
          <cell r="R80">
            <v>3</v>
          </cell>
          <cell r="S80">
            <v>274</v>
          </cell>
        </row>
        <row r="81">
          <cell r="H81" t="str">
            <v>105491-P.S.R. QUELEN BAJO</v>
          </cell>
          <cell r="I81">
            <v>43</v>
          </cell>
          <cell r="J81">
            <v>57</v>
          </cell>
          <cell r="K81">
            <v>41</v>
          </cell>
          <cell r="L81">
            <v>22</v>
          </cell>
          <cell r="M81">
            <v>26</v>
          </cell>
          <cell r="O81">
            <v>10</v>
          </cell>
          <cell r="P81">
            <v>4</v>
          </cell>
          <cell r="Q81">
            <v>8</v>
          </cell>
          <cell r="R81">
            <v>9</v>
          </cell>
          <cell r="S81">
            <v>220</v>
          </cell>
        </row>
        <row r="82">
          <cell r="H82" t="str">
            <v>105492-P.S.R. CAMISA</v>
          </cell>
          <cell r="I82">
            <v>7</v>
          </cell>
          <cell r="J82">
            <v>25</v>
          </cell>
          <cell r="K82">
            <v>9</v>
          </cell>
          <cell r="L82">
            <v>3</v>
          </cell>
          <cell r="M82">
            <v>4</v>
          </cell>
          <cell r="N82">
            <v>2</v>
          </cell>
          <cell r="P82">
            <v>2</v>
          </cell>
          <cell r="Q82">
            <v>4</v>
          </cell>
          <cell r="S82">
            <v>56</v>
          </cell>
        </row>
        <row r="83">
          <cell r="H83" t="str">
            <v>105501-P.S.R. ARBOLEDA GRANDE</v>
          </cell>
          <cell r="I83">
            <v>22</v>
          </cell>
          <cell r="J83">
            <v>16</v>
          </cell>
          <cell r="K83">
            <v>27</v>
          </cell>
          <cell r="L83">
            <v>28</v>
          </cell>
          <cell r="M83">
            <v>20</v>
          </cell>
          <cell r="N83">
            <v>4</v>
          </cell>
          <cell r="O83">
            <v>0</v>
          </cell>
          <cell r="P83">
            <v>2</v>
          </cell>
          <cell r="Q83">
            <v>6</v>
          </cell>
          <cell r="R83">
            <v>5</v>
          </cell>
          <cell r="S83">
            <v>130</v>
          </cell>
        </row>
        <row r="84">
          <cell r="I84">
            <v>282</v>
          </cell>
          <cell r="J84">
            <v>268</v>
          </cell>
          <cell r="K84">
            <v>214</v>
          </cell>
          <cell r="L84">
            <v>215</v>
          </cell>
          <cell r="M84">
            <v>253</v>
          </cell>
          <cell r="N84">
            <v>154</v>
          </cell>
          <cell r="O84">
            <v>176</v>
          </cell>
          <cell r="P84">
            <v>267</v>
          </cell>
          <cell r="Q84">
            <v>116</v>
          </cell>
          <cell r="R84">
            <v>105</v>
          </cell>
          <cell r="S84">
            <v>2050</v>
          </cell>
        </row>
        <row r="85">
          <cell r="H85" t="str">
            <v>105315-CES. RURAL C. DE TAMAYA</v>
          </cell>
          <cell r="I85">
            <v>37</v>
          </cell>
          <cell r="J85">
            <v>44</v>
          </cell>
          <cell r="K85">
            <v>35</v>
          </cell>
          <cell r="L85">
            <v>23</v>
          </cell>
          <cell r="M85">
            <v>65</v>
          </cell>
          <cell r="N85">
            <v>69</v>
          </cell>
          <cell r="O85">
            <v>63</v>
          </cell>
          <cell r="P85">
            <v>33</v>
          </cell>
          <cell r="Q85">
            <v>48</v>
          </cell>
          <cell r="R85">
            <v>36</v>
          </cell>
          <cell r="S85">
            <v>453</v>
          </cell>
        </row>
        <row r="86">
          <cell r="H86" t="str">
            <v>105317-CES. JORGE JORDAN D.</v>
          </cell>
          <cell r="I86">
            <v>75</v>
          </cell>
          <cell r="J86">
            <v>58</v>
          </cell>
          <cell r="K86">
            <v>196</v>
          </cell>
          <cell r="L86">
            <v>94</v>
          </cell>
          <cell r="M86">
            <v>113</v>
          </cell>
          <cell r="N86">
            <v>124</v>
          </cell>
          <cell r="O86">
            <v>99</v>
          </cell>
          <cell r="P86">
            <v>137</v>
          </cell>
          <cell r="Q86">
            <v>354</v>
          </cell>
          <cell r="R86">
            <v>68</v>
          </cell>
          <cell r="S86">
            <v>1318</v>
          </cell>
        </row>
        <row r="87">
          <cell r="H87" t="str">
            <v>105322-CES. MARCOS MACUADA</v>
          </cell>
          <cell r="I87">
            <v>131</v>
          </cell>
          <cell r="J87">
            <v>205</v>
          </cell>
          <cell r="K87">
            <v>211</v>
          </cell>
          <cell r="L87">
            <v>180</v>
          </cell>
          <cell r="M87">
            <v>145</v>
          </cell>
          <cell r="N87">
            <v>372</v>
          </cell>
          <cell r="O87">
            <v>211</v>
          </cell>
          <cell r="P87">
            <v>541</v>
          </cell>
          <cell r="Q87">
            <v>204</v>
          </cell>
          <cell r="R87">
            <v>241</v>
          </cell>
          <cell r="S87">
            <v>2441</v>
          </cell>
        </row>
        <row r="88">
          <cell r="H88" t="str">
            <v>105324-CES. SOTAQUI</v>
          </cell>
          <cell r="I88">
            <v>18</v>
          </cell>
          <cell r="J88">
            <v>43</v>
          </cell>
          <cell r="K88">
            <v>40</v>
          </cell>
          <cell r="L88">
            <v>19</v>
          </cell>
          <cell r="M88">
            <v>33</v>
          </cell>
          <cell r="N88">
            <v>32</v>
          </cell>
          <cell r="O88">
            <v>43</v>
          </cell>
          <cell r="P88">
            <v>46</v>
          </cell>
          <cell r="Q88">
            <v>42</v>
          </cell>
          <cell r="R88">
            <v>24</v>
          </cell>
          <cell r="S88">
            <v>340</v>
          </cell>
        </row>
        <row r="89">
          <cell r="H89" t="str">
            <v>105415-P.S.R. BARRAZA</v>
          </cell>
          <cell r="I89">
            <v>4</v>
          </cell>
          <cell r="J89">
            <v>5</v>
          </cell>
          <cell r="M89">
            <v>14</v>
          </cell>
          <cell r="N89">
            <v>11</v>
          </cell>
          <cell r="O89">
            <v>0</v>
          </cell>
          <cell r="Q89">
            <v>1</v>
          </cell>
          <cell r="R89">
            <v>3</v>
          </cell>
          <cell r="S89">
            <v>38</v>
          </cell>
        </row>
        <row r="90">
          <cell r="H90" t="str">
            <v>105416-P.S.R. CAMARICO                  </v>
          </cell>
          <cell r="J90">
            <v>3</v>
          </cell>
          <cell r="K90">
            <v>21</v>
          </cell>
          <cell r="L90">
            <v>51</v>
          </cell>
          <cell r="N90">
            <v>1</v>
          </cell>
          <cell r="O90">
            <v>4</v>
          </cell>
          <cell r="P90">
            <v>10</v>
          </cell>
          <cell r="Q90">
            <v>14</v>
          </cell>
          <cell r="R90">
            <v>0</v>
          </cell>
          <cell r="S90">
            <v>104</v>
          </cell>
        </row>
        <row r="91">
          <cell r="H91" t="str">
            <v>105417-P.S.R. ALCONES BAJOS</v>
          </cell>
          <cell r="J91">
            <v>1</v>
          </cell>
          <cell r="M91">
            <v>13</v>
          </cell>
          <cell r="N91">
            <v>23</v>
          </cell>
          <cell r="O91">
            <v>9</v>
          </cell>
          <cell r="S91">
            <v>46</v>
          </cell>
        </row>
        <row r="92">
          <cell r="H92" t="str">
            <v>105419-P.S.R. LAS SOSSAS</v>
          </cell>
          <cell r="L92">
            <v>12</v>
          </cell>
          <cell r="M92">
            <v>9</v>
          </cell>
          <cell r="P92">
            <v>2</v>
          </cell>
          <cell r="R92">
            <v>1</v>
          </cell>
          <cell r="S92">
            <v>24</v>
          </cell>
        </row>
        <row r="93">
          <cell r="H93" t="str">
            <v>105420-P.S.R. LIMARI</v>
          </cell>
          <cell r="I93">
            <v>5</v>
          </cell>
          <cell r="J93">
            <v>2</v>
          </cell>
          <cell r="K93">
            <v>18</v>
          </cell>
          <cell r="L93">
            <v>26</v>
          </cell>
          <cell r="M93">
            <v>46</v>
          </cell>
          <cell r="N93">
            <v>8</v>
          </cell>
          <cell r="O93">
            <v>2</v>
          </cell>
          <cell r="P93">
            <v>4</v>
          </cell>
          <cell r="S93">
            <v>111</v>
          </cell>
        </row>
        <row r="94">
          <cell r="H94" t="str">
            <v>105422-P.S.R. HORNILLOS</v>
          </cell>
          <cell r="J94">
            <v>1</v>
          </cell>
          <cell r="N94">
            <v>1</v>
          </cell>
          <cell r="S94">
            <v>2</v>
          </cell>
        </row>
        <row r="95">
          <cell r="H95" t="str">
            <v>105437-P.S.R. CHALINGA</v>
          </cell>
          <cell r="M95">
            <v>5</v>
          </cell>
          <cell r="N95">
            <v>7</v>
          </cell>
          <cell r="P95">
            <v>1</v>
          </cell>
          <cell r="S95">
            <v>13</v>
          </cell>
        </row>
        <row r="96">
          <cell r="H96" t="str">
            <v>105439-P.S.R. CERRO BLANCO</v>
          </cell>
          <cell r="M96">
            <v>4</v>
          </cell>
          <cell r="O96">
            <v>1</v>
          </cell>
          <cell r="S96">
            <v>5</v>
          </cell>
        </row>
        <row r="97">
          <cell r="H97" t="str">
            <v>105507-P.S.R. HUAMALATA</v>
          </cell>
          <cell r="I97">
            <v>5</v>
          </cell>
          <cell r="J97">
            <v>9</v>
          </cell>
          <cell r="K97">
            <v>7</v>
          </cell>
          <cell r="L97">
            <v>5</v>
          </cell>
          <cell r="M97">
            <v>10</v>
          </cell>
          <cell r="O97">
            <v>0</v>
          </cell>
          <cell r="P97">
            <v>12</v>
          </cell>
          <cell r="Q97">
            <v>16</v>
          </cell>
          <cell r="S97">
            <v>64</v>
          </cell>
        </row>
        <row r="98">
          <cell r="H98" t="str">
            <v>105510-P.S.R. RECOLETA</v>
          </cell>
          <cell r="I98">
            <v>4</v>
          </cell>
          <cell r="J98">
            <v>0</v>
          </cell>
          <cell r="K98">
            <v>57</v>
          </cell>
          <cell r="O98">
            <v>14</v>
          </cell>
          <cell r="Q98">
            <v>1</v>
          </cell>
          <cell r="R98">
            <v>1</v>
          </cell>
          <cell r="S98">
            <v>77</v>
          </cell>
        </row>
        <row r="99">
          <cell r="H99" t="str">
            <v>105722-CECOF SAN JOSE DE LA DEHESA</v>
          </cell>
          <cell r="I99">
            <v>36</v>
          </cell>
          <cell r="J99">
            <v>9</v>
          </cell>
          <cell r="K99">
            <v>8</v>
          </cell>
          <cell r="L99">
            <v>23</v>
          </cell>
          <cell r="M99">
            <v>64</v>
          </cell>
          <cell r="N99">
            <v>57</v>
          </cell>
          <cell r="O99">
            <v>42</v>
          </cell>
          <cell r="P99">
            <v>41</v>
          </cell>
          <cell r="Q99">
            <v>77</v>
          </cell>
          <cell r="R99">
            <v>125</v>
          </cell>
          <cell r="S99">
            <v>482</v>
          </cell>
        </row>
        <row r="100">
          <cell r="H100" t="str">
            <v>105723-CECOF LIMARI</v>
          </cell>
          <cell r="I100">
            <v>17</v>
          </cell>
          <cell r="J100">
            <v>15</v>
          </cell>
          <cell r="K100">
            <v>16</v>
          </cell>
          <cell r="L100">
            <v>10</v>
          </cell>
          <cell r="M100">
            <v>20</v>
          </cell>
          <cell r="N100">
            <v>27</v>
          </cell>
          <cell r="O100">
            <v>19</v>
          </cell>
          <cell r="P100">
            <v>45</v>
          </cell>
          <cell r="Q100">
            <v>7</v>
          </cell>
          <cell r="R100">
            <v>7</v>
          </cell>
          <cell r="S100">
            <v>183</v>
          </cell>
        </row>
        <row r="101">
          <cell r="I101">
            <v>332</v>
          </cell>
          <cell r="J101">
            <v>395</v>
          </cell>
          <cell r="K101">
            <v>609</v>
          </cell>
          <cell r="L101">
            <v>443</v>
          </cell>
          <cell r="M101">
            <v>541</v>
          </cell>
          <cell r="N101">
            <v>732</v>
          </cell>
          <cell r="O101">
            <v>507</v>
          </cell>
          <cell r="P101">
            <v>872</v>
          </cell>
          <cell r="Q101">
            <v>764</v>
          </cell>
          <cell r="R101">
            <v>506</v>
          </cell>
          <cell r="S101">
            <v>5701</v>
          </cell>
        </row>
        <row r="102">
          <cell r="H102" t="str">
            <v>105105-HOSPITAL COMBARBALA</v>
          </cell>
          <cell r="I102">
            <v>16</v>
          </cell>
          <cell r="J102">
            <v>45</v>
          </cell>
          <cell r="K102">
            <v>23</v>
          </cell>
          <cell r="L102">
            <v>31</v>
          </cell>
          <cell r="M102">
            <v>39</v>
          </cell>
          <cell r="N102">
            <v>25</v>
          </cell>
          <cell r="O102">
            <v>60</v>
          </cell>
          <cell r="P102">
            <v>20</v>
          </cell>
          <cell r="Q102">
            <v>19</v>
          </cell>
          <cell r="R102">
            <v>56</v>
          </cell>
          <cell r="S102">
            <v>334</v>
          </cell>
        </row>
        <row r="103">
          <cell r="H103" t="str">
            <v>105433-P.S.R. SAN LORENZO</v>
          </cell>
          <cell r="J103">
            <v>10</v>
          </cell>
          <cell r="K103">
            <v>3</v>
          </cell>
          <cell r="S103">
            <v>13</v>
          </cell>
        </row>
        <row r="104">
          <cell r="H104" t="str">
            <v>105434-P.S.R. SAN MARCOS</v>
          </cell>
          <cell r="K104">
            <v>0</v>
          </cell>
          <cell r="L104">
            <v>15</v>
          </cell>
          <cell r="S104">
            <v>15</v>
          </cell>
        </row>
        <row r="105">
          <cell r="H105" t="str">
            <v>105441-P.S.R. MANQUEHUA</v>
          </cell>
          <cell r="M105">
            <v>18</v>
          </cell>
          <cell r="N105">
            <v>15</v>
          </cell>
          <cell r="S105">
            <v>33</v>
          </cell>
        </row>
        <row r="106">
          <cell r="H106" t="str">
            <v>105459-P.S.R. BARRANCAS                </v>
          </cell>
          <cell r="I106">
            <v>15</v>
          </cell>
          <cell r="P106">
            <v>4</v>
          </cell>
          <cell r="Q106">
            <v>29</v>
          </cell>
          <cell r="R106">
            <v>30</v>
          </cell>
          <cell r="S106">
            <v>78</v>
          </cell>
        </row>
        <row r="107">
          <cell r="H107" t="str">
            <v>105460-P.S.R. COGOTI 18</v>
          </cell>
          <cell r="O107">
            <v>10</v>
          </cell>
          <cell r="P107">
            <v>5</v>
          </cell>
          <cell r="R107">
            <v>4</v>
          </cell>
          <cell r="S107">
            <v>19</v>
          </cell>
        </row>
        <row r="108">
          <cell r="H108" t="str">
            <v>105461-P.S.R. EL HUACHO</v>
          </cell>
          <cell r="I108">
            <v>2</v>
          </cell>
          <cell r="S108">
            <v>2</v>
          </cell>
        </row>
        <row r="109">
          <cell r="H109" t="str">
            <v>105463-P.S.R. QUILITAPIA</v>
          </cell>
          <cell r="M109">
            <v>28</v>
          </cell>
          <cell r="N109">
            <v>14</v>
          </cell>
          <cell r="O109">
            <v>5</v>
          </cell>
          <cell r="S109">
            <v>47</v>
          </cell>
        </row>
        <row r="110">
          <cell r="H110" t="str">
            <v>105464-P.S.R. LA LIGUA</v>
          </cell>
          <cell r="K110">
            <v>17</v>
          </cell>
          <cell r="L110">
            <v>10</v>
          </cell>
          <cell r="M110">
            <v>9</v>
          </cell>
          <cell r="S110">
            <v>36</v>
          </cell>
        </row>
        <row r="111">
          <cell r="H111" t="str">
            <v>105465-P.S.R. RAMADILLA</v>
          </cell>
          <cell r="P111">
            <v>21</v>
          </cell>
          <cell r="Q111">
            <v>5</v>
          </cell>
          <cell r="S111">
            <v>26</v>
          </cell>
        </row>
        <row r="112">
          <cell r="H112" t="str">
            <v>105490-P.S.R. EL DURAZNO</v>
          </cell>
          <cell r="I112">
            <v>7</v>
          </cell>
          <cell r="R112">
            <v>47</v>
          </cell>
          <cell r="S112">
            <v>54</v>
          </cell>
        </row>
        <row r="113">
          <cell r="I113">
            <v>40</v>
          </cell>
          <cell r="J113">
            <v>55</v>
          </cell>
          <cell r="K113">
            <v>43</v>
          </cell>
          <cell r="L113">
            <v>56</v>
          </cell>
          <cell r="M113">
            <v>94</v>
          </cell>
          <cell r="N113">
            <v>54</v>
          </cell>
          <cell r="O113">
            <v>75</v>
          </cell>
          <cell r="P113">
            <v>50</v>
          </cell>
          <cell r="Q113">
            <v>53</v>
          </cell>
          <cell r="R113">
            <v>137</v>
          </cell>
          <cell r="S113">
            <v>657</v>
          </cell>
        </row>
        <row r="114">
          <cell r="H114" t="str">
            <v>105307-CES. RURAL MONTE PATRIA</v>
          </cell>
          <cell r="I114">
            <v>30</v>
          </cell>
          <cell r="J114">
            <v>78</v>
          </cell>
          <cell r="K114">
            <v>76</v>
          </cell>
          <cell r="L114">
            <v>63</v>
          </cell>
          <cell r="M114">
            <v>63</v>
          </cell>
          <cell r="N114">
            <v>54</v>
          </cell>
          <cell r="O114">
            <v>62</v>
          </cell>
          <cell r="P114">
            <v>45</v>
          </cell>
          <cell r="Q114">
            <v>42</v>
          </cell>
          <cell r="R114">
            <v>76</v>
          </cell>
          <cell r="S114">
            <v>589</v>
          </cell>
        </row>
        <row r="115">
          <cell r="H115" t="str">
            <v>105311-CES. RURAL CHAÑARAL ALTO</v>
          </cell>
          <cell r="I115">
            <v>23</v>
          </cell>
          <cell r="J115">
            <v>9</v>
          </cell>
          <cell r="K115">
            <v>27</v>
          </cell>
          <cell r="L115">
            <v>32</v>
          </cell>
          <cell r="M115">
            <v>34</v>
          </cell>
          <cell r="N115">
            <v>23</v>
          </cell>
          <cell r="O115">
            <v>27</v>
          </cell>
          <cell r="P115">
            <v>19</v>
          </cell>
          <cell r="Q115">
            <v>36</v>
          </cell>
          <cell r="R115">
            <v>12</v>
          </cell>
          <cell r="S115">
            <v>242</v>
          </cell>
        </row>
        <row r="116">
          <cell r="H116" t="str">
            <v>105312-CES. RURAL CAREN</v>
          </cell>
          <cell r="I116">
            <v>16</v>
          </cell>
          <cell r="J116">
            <v>11</v>
          </cell>
          <cell r="K116">
            <v>11</v>
          </cell>
          <cell r="L116">
            <v>5</v>
          </cell>
          <cell r="M116">
            <v>11</v>
          </cell>
          <cell r="N116">
            <v>6</v>
          </cell>
          <cell r="O116">
            <v>13</v>
          </cell>
          <cell r="P116">
            <v>6</v>
          </cell>
          <cell r="Q116">
            <v>10</v>
          </cell>
          <cell r="R116">
            <v>6</v>
          </cell>
          <cell r="S116">
            <v>95</v>
          </cell>
        </row>
        <row r="117">
          <cell r="H117" t="str">
            <v>105318-CES. RURAL EL PALQUI</v>
          </cell>
          <cell r="I117">
            <v>67</v>
          </cell>
          <cell r="J117">
            <v>32</v>
          </cell>
          <cell r="K117">
            <v>25</v>
          </cell>
          <cell r="L117">
            <v>30</v>
          </cell>
          <cell r="M117">
            <v>21</v>
          </cell>
          <cell r="N117">
            <v>48</v>
          </cell>
          <cell r="O117">
            <v>50</v>
          </cell>
          <cell r="P117">
            <v>32</v>
          </cell>
          <cell r="Q117">
            <v>35</v>
          </cell>
          <cell r="R117">
            <v>95</v>
          </cell>
          <cell r="S117">
            <v>435</v>
          </cell>
        </row>
        <row r="118">
          <cell r="H118" t="str">
            <v>105425-P.S.R. CHILECITO</v>
          </cell>
          <cell r="K118">
            <v>4</v>
          </cell>
          <cell r="N118">
            <v>3</v>
          </cell>
          <cell r="S118">
            <v>7</v>
          </cell>
        </row>
        <row r="119">
          <cell r="H119" t="str">
            <v>105427-P.S.R. HACIENDA VALDIVIA</v>
          </cell>
          <cell r="J119">
            <v>5</v>
          </cell>
          <cell r="M119">
            <v>2</v>
          </cell>
          <cell r="N119">
            <v>1</v>
          </cell>
          <cell r="S119">
            <v>8</v>
          </cell>
        </row>
        <row r="120">
          <cell r="H120" t="str">
            <v>105428-P.S.R. HUATULAME</v>
          </cell>
          <cell r="L120">
            <v>4</v>
          </cell>
          <cell r="N120">
            <v>3</v>
          </cell>
          <cell r="R120">
            <v>4</v>
          </cell>
          <cell r="S120">
            <v>11</v>
          </cell>
        </row>
        <row r="121">
          <cell r="H121" t="str">
            <v>105430-P.S.R. MIALQUI</v>
          </cell>
          <cell r="I121">
            <v>1</v>
          </cell>
          <cell r="J121">
            <v>1</v>
          </cell>
          <cell r="K121">
            <v>1</v>
          </cell>
          <cell r="O121">
            <v>4</v>
          </cell>
          <cell r="S121">
            <v>7</v>
          </cell>
        </row>
        <row r="122">
          <cell r="H122" t="str">
            <v>105431-P.S.R. PEDREGAL</v>
          </cell>
          <cell r="I122">
            <v>4</v>
          </cell>
          <cell r="J122">
            <v>10</v>
          </cell>
          <cell r="M122">
            <v>3</v>
          </cell>
          <cell r="O122">
            <v>3</v>
          </cell>
          <cell r="P122">
            <v>1</v>
          </cell>
          <cell r="R122">
            <v>1</v>
          </cell>
          <cell r="S122">
            <v>22</v>
          </cell>
        </row>
        <row r="123">
          <cell r="H123" t="str">
            <v>105432-P.S.R. RAPEL</v>
          </cell>
          <cell r="J123">
            <v>4</v>
          </cell>
          <cell r="K123">
            <v>1</v>
          </cell>
          <cell r="O123">
            <v>3</v>
          </cell>
          <cell r="P123">
            <v>1</v>
          </cell>
          <cell r="Q123">
            <v>6</v>
          </cell>
          <cell r="S123">
            <v>15</v>
          </cell>
        </row>
        <row r="124">
          <cell r="H124" t="str">
            <v>105435-P.S.R. TULAHUEN</v>
          </cell>
          <cell r="I124">
            <v>3</v>
          </cell>
          <cell r="J124">
            <v>3</v>
          </cell>
          <cell r="K124">
            <v>10</v>
          </cell>
          <cell r="L124">
            <v>7</v>
          </cell>
          <cell r="M124">
            <v>7</v>
          </cell>
          <cell r="N124">
            <v>1</v>
          </cell>
          <cell r="O124">
            <v>3</v>
          </cell>
          <cell r="P124">
            <v>3</v>
          </cell>
          <cell r="Q124">
            <v>4</v>
          </cell>
          <cell r="R124">
            <v>2</v>
          </cell>
          <cell r="S124">
            <v>43</v>
          </cell>
        </row>
        <row r="125">
          <cell r="H125" t="str">
            <v>105436-P.S.R. EL MAITEN</v>
          </cell>
          <cell r="J125">
            <v>4</v>
          </cell>
          <cell r="K125">
            <v>1</v>
          </cell>
          <cell r="L125">
            <v>2</v>
          </cell>
          <cell r="M125">
            <v>0</v>
          </cell>
          <cell r="O125">
            <v>3</v>
          </cell>
          <cell r="Q125">
            <v>1</v>
          </cell>
          <cell r="S125">
            <v>11</v>
          </cell>
        </row>
        <row r="126">
          <cell r="H126" t="str">
            <v>105489-P.S.R. RAMADAS DE TULAHUEN</v>
          </cell>
          <cell r="I126">
            <v>1</v>
          </cell>
          <cell r="J126">
            <v>5</v>
          </cell>
          <cell r="K126">
            <v>1</v>
          </cell>
          <cell r="L126">
            <v>1</v>
          </cell>
          <cell r="M126">
            <v>3</v>
          </cell>
          <cell r="N126">
            <v>3</v>
          </cell>
          <cell r="O126">
            <v>1</v>
          </cell>
          <cell r="S126">
            <v>15</v>
          </cell>
        </row>
        <row r="127">
          <cell r="I127">
            <v>145</v>
          </cell>
          <cell r="J127">
            <v>162</v>
          </cell>
          <cell r="K127">
            <v>157</v>
          </cell>
          <cell r="L127">
            <v>144</v>
          </cell>
          <cell r="M127">
            <v>144</v>
          </cell>
          <cell r="N127">
            <v>142</v>
          </cell>
          <cell r="O127">
            <v>169</v>
          </cell>
          <cell r="P127">
            <v>107</v>
          </cell>
          <cell r="Q127">
            <v>134</v>
          </cell>
          <cell r="R127">
            <v>196</v>
          </cell>
          <cell r="S127">
            <v>1500</v>
          </cell>
        </row>
        <row r="128">
          <cell r="H128" t="str">
            <v>105308-CES. RURAL PUNITAQUI</v>
          </cell>
          <cell r="I128">
            <v>41</v>
          </cell>
          <cell r="J128">
            <v>80</v>
          </cell>
          <cell r="K128">
            <v>73</v>
          </cell>
          <cell r="L128">
            <v>13</v>
          </cell>
          <cell r="M128">
            <v>100</v>
          </cell>
          <cell r="N128">
            <v>87</v>
          </cell>
          <cell r="O128">
            <v>73</v>
          </cell>
          <cell r="P128">
            <v>38</v>
          </cell>
          <cell r="Q128">
            <v>39</v>
          </cell>
          <cell r="R128">
            <v>38</v>
          </cell>
          <cell r="S128">
            <v>582</v>
          </cell>
        </row>
        <row r="129">
          <cell r="H129" t="str">
            <v>105440-P.S.R. DIVISADERO</v>
          </cell>
          <cell r="N129">
            <v>6</v>
          </cell>
          <cell r="O129">
            <v>6</v>
          </cell>
          <cell r="S129">
            <v>12</v>
          </cell>
        </row>
        <row r="130">
          <cell r="H130" t="str">
            <v>105508-P.S.R. EL PARRAL DE QUILES  </v>
          </cell>
          <cell r="K130">
            <v>1</v>
          </cell>
          <cell r="S130">
            <v>1</v>
          </cell>
        </row>
        <row r="131">
          <cell r="I131">
            <v>41</v>
          </cell>
          <cell r="J131">
            <v>80</v>
          </cell>
          <cell r="K131">
            <v>74</v>
          </cell>
          <cell r="L131">
            <v>13</v>
          </cell>
          <cell r="M131">
            <v>100</v>
          </cell>
          <cell r="N131">
            <v>93</v>
          </cell>
          <cell r="O131">
            <v>79</v>
          </cell>
          <cell r="P131">
            <v>38</v>
          </cell>
          <cell r="Q131">
            <v>39</v>
          </cell>
          <cell r="R131">
            <v>38</v>
          </cell>
          <cell r="S131">
            <v>595</v>
          </cell>
        </row>
        <row r="132">
          <cell r="H132" t="str">
            <v>105310-CES. RURAL PICHASCA</v>
          </cell>
          <cell r="I132">
            <v>2</v>
          </cell>
          <cell r="J132">
            <v>6</v>
          </cell>
          <cell r="K132">
            <v>18</v>
          </cell>
          <cell r="L132">
            <v>9</v>
          </cell>
          <cell r="M132">
            <v>23</v>
          </cell>
          <cell r="N132">
            <v>21</v>
          </cell>
          <cell r="O132">
            <v>20</v>
          </cell>
          <cell r="P132">
            <v>34</v>
          </cell>
          <cell r="Q132">
            <v>12</v>
          </cell>
          <cell r="R132">
            <v>17</v>
          </cell>
          <cell r="S132">
            <v>162</v>
          </cell>
        </row>
        <row r="133">
          <cell r="H133" t="str">
            <v>105409-P.S.R. EL CHAÑAR</v>
          </cell>
          <cell r="J133">
            <v>1</v>
          </cell>
          <cell r="L133">
            <v>4</v>
          </cell>
          <cell r="M133">
            <v>1</v>
          </cell>
          <cell r="O133">
            <v>3</v>
          </cell>
          <cell r="P133">
            <v>3</v>
          </cell>
          <cell r="S133">
            <v>12</v>
          </cell>
        </row>
        <row r="134">
          <cell r="H134" t="str">
            <v>105410-P.S.R. HURTADO</v>
          </cell>
          <cell r="J134">
            <v>1</v>
          </cell>
          <cell r="K134">
            <v>3</v>
          </cell>
          <cell r="L134">
            <v>8</v>
          </cell>
          <cell r="M134">
            <v>10</v>
          </cell>
          <cell r="N134">
            <v>9</v>
          </cell>
          <cell r="O134">
            <v>11</v>
          </cell>
          <cell r="P134">
            <v>4</v>
          </cell>
          <cell r="R134">
            <v>7</v>
          </cell>
          <cell r="S134">
            <v>53</v>
          </cell>
        </row>
        <row r="135">
          <cell r="H135" t="str">
            <v>105411-P.S.R. LAS BREAS</v>
          </cell>
          <cell r="J135">
            <v>1</v>
          </cell>
          <cell r="L135">
            <v>5</v>
          </cell>
          <cell r="M135">
            <v>1</v>
          </cell>
          <cell r="O135">
            <v>5</v>
          </cell>
          <cell r="P135">
            <v>2</v>
          </cell>
          <cell r="Q135">
            <v>2</v>
          </cell>
          <cell r="S135">
            <v>16</v>
          </cell>
        </row>
        <row r="136">
          <cell r="H136" t="str">
            <v>105413-P.S.R. SAMO ALTO</v>
          </cell>
          <cell r="K136">
            <v>4</v>
          </cell>
          <cell r="L136">
            <v>11</v>
          </cell>
          <cell r="M136">
            <v>3</v>
          </cell>
          <cell r="N136">
            <v>6</v>
          </cell>
          <cell r="O136">
            <v>16</v>
          </cell>
          <cell r="P136">
            <v>11</v>
          </cell>
          <cell r="Q136">
            <v>7</v>
          </cell>
          <cell r="R136">
            <v>5</v>
          </cell>
          <cell r="S136">
            <v>63</v>
          </cell>
        </row>
        <row r="137">
          <cell r="H137" t="str">
            <v>105414-P.S.R. SERON</v>
          </cell>
          <cell r="I137">
            <v>1</v>
          </cell>
          <cell r="J137">
            <v>0</v>
          </cell>
          <cell r="L137">
            <v>6</v>
          </cell>
          <cell r="M137">
            <v>3</v>
          </cell>
          <cell r="N137">
            <v>12</v>
          </cell>
          <cell r="O137">
            <v>2</v>
          </cell>
          <cell r="P137">
            <v>6</v>
          </cell>
          <cell r="Q137">
            <v>6</v>
          </cell>
          <cell r="R137">
            <v>3</v>
          </cell>
          <cell r="S137">
            <v>39</v>
          </cell>
        </row>
        <row r="138">
          <cell r="H138" t="str">
            <v>105503-P.S.R. TABAQUEROS</v>
          </cell>
          <cell r="J138">
            <v>3</v>
          </cell>
          <cell r="K138">
            <v>5</v>
          </cell>
          <cell r="L138">
            <v>2</v>
          </cell>
          <cell r="M138">
            <v>1</v>
          </cell>
          <cell r="O138">
            <v>4</v>
          </cell>
          <cell r="S138">
            <v>15</v>
          </cell>
        </row>
        <row r="139">
          <cell r="I139">
            <v>3</v>
          </cell>
          <cell r="J139">
            <v>12</v>
          </cell>
          <cell r="K139">
            <v>30</v>
          </cell>
          <cell r="L139">
            <v>45</v>
          </cell>
          <cell r="M139">
            <v>42</v>
          </cell>
          <cell r="N139">
            <v>48</v>
          </cell>
          <cell r="O139">
            <v>61</v>
          </cell>
          <cell r="P139">
            <v>60</v>
          </cell>
          <cell r="Q139">
            <v>27</v>
          </cell>
          <cell r="R139">
            <v>32</v>
          </cell>
          <cell r="S139">
            <v>360</v>
          </cell>
        </row>
        <row r="140">
          <cell r="I140">
            <v>2360</v>
          </cell>
          <cell r="J140">
            <v>2369</v>
          </cell>
          <cell r="K140">
            <v>3232</v>
          </cell>
          <cell r="L140">
            <v>2814</v>
          </cell>
          <cell r="M140">
            <v>4687</v>
          </cell>
          <cell r="N140">
            <v>4041</v>
          </cell>
          <cell r="O140">
            <v>3365</v>
          </cell>
          <cell r="P140">
            <v>4372</v>
          </cell>
          <cell r="Q140">
            <v>3133</v>
          </cell>
          <cell r="R140">
            <v>2972</v>
          </cell>
          <cell r="S140">
            <v>33345</v>
          </cell>
        </row>
      </sheetData>
      <sheetData sheetId="10">
        <row r="3">
          <cell r="H3" t="str">
            <v>N_Establecimiento</v>
          </cell>
          <cell r="I3">
            <v>1</v>
          </cell>
          <cell r="J3">
            <v>2</v>
          </cell>
          <cell r="K3">
            <v>3</v>
          </cell>
          <cell r="L3">
            <v>4</v>
          </cell>
          <cell r="M3">
            <v>5</v>
          </cell>
          <cell r="N3">
            <v>6</v>
          </cell>
          <cell r="O3">
            <v>7</v>
          </cell>
          <cell r="P3">
            <v>8</v>
          </cell>
          <cell r="Q3">
            <v>9</v>
          </cell>
          <cell r="R3">
            <v>10</v>
          </cell>
          <cell r="S3" t="str">
            <v>Total general</v>
          </cell>
        </row>
        <row r="4">
          <cell r="H4" t="str">
            <v>105010- DIRECCION DEL SERVICIO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  <cell r="O4">
            <v>0</v>
          </cell>
          <cell r="Q4">
            <v>0</v>
          </cell>
          <cell r="S4">
            <v>0</v>
          </cell>
        </row>
        <row r="5">
          <cell r="H5" t="str">
            <v>105100-HOSPITAL LA SERENA</v>
          </cell>
          <cell r="I5">
            <v>92</v>
          </cell>
          <cell r="J5">
            <v>108</v>
          </cell>
          <cell r="K5">
            <v>78</v>
          </cell>
          <cell r="L5">
            <v>101</v>
          </cell>
          <cell r="M5">
            <v>73</v>
          </cell>
          <cell r="N5">
            <v>77</v>
          </cell>
          <cell r="O5">
            <v>74</v>
          </cell>
          <cell r="P5">
            <v>67</v>
          </cell>
          <cell r="Q5">
            <v>75</v>
          </cell>
          <cell r="R5">
            <v>64</v>
          </cell>
          <cell r="S5">
            <v>809</v>
          </cell>
        </row>
        <row r="6">
          <cell r="H6" t="str">
            <v>105300-CES. CARDENAL CARO</v>
          </cell>
          <cell r="I6">
            <v>22</v>
          </cell>
          <cell r="J6">
            <v>19</v>
          </cell>
          <cell r="K6">
            <v>21</v>
          </cell>
          <cell r="L6">
            <v>21</v>
          </cell>
          <cell r="M6">
            <v>12</v>
          </cell>
          <cell r="N6">
            <v>23</v>
          </cell>
          <cell r="O6">
            <v>32</v>
          </cell>
          <cell r="P6">
            <v>35</v>
          </cell>
          <cell r="Q6">
            <v>29</v>
          </cell>
          <cell r="R6">
            <v>13</v>
          </cell>
          <cell r="S6">
            <v>227</v>
          </cell>
        </row>
        <row r="7">
          <cell r="H7" t="str">
            <v>105301-CES. LAS COMPAÑIAS</v>
          </cell>
          <cell r="I7">
            <v>13</v>
          </cell>
          <cell r="J7">
            <v>14</v>
          </cell>
          <cell r="K7">
            <v>16</v>
          </cell>
          <cell r="L7">
            <v>9</v>
          </cell>
          <cell r="M7">
            <v>8</v>
          </cell>
          <cell r="N7">
            <v>10</v>
          </cell>
          <cell r="O7">
            <v>20</v>
          </cell>
          <cell r="P7">
            <v>12</v>
          </cell>
          <cell r="Q7">
            <v>17</v>
          </cell>
          <cell r="S7">
            <v>119</v>
          </cell>
        </row>
        <row r="8">
          <cell r="H8" t="str">
            <v>105302-CES. PEDRO AGUIRRE C.</v>
          </cell>
          <cell r="I8">
            <v>6</v>
          </cell>
          <cell r="J8">
            <v>2</v>
          </cell>
          <cell r="K8">
            <v>4</v>
          </cell>
          <cell r="L8">
            <v>4</v>
          </cell>
          <cell r="M8">
            <v>8</v>
          </cell>
          <cell r="N8">
            <v>7</v>
          </cell>
          <cell r="O8">
            <v>4</v>
          </cell>
          <cell r="P8">
            <v>9</v>
          </cell>
          <cell r="Q8">
            <v>11</v>
          </cell>
          <cell r="R8">
            <v>1</v>
          </cell>
          <cell r="S8">
            <v>56</v>
          </cell>
        </row>
        <row r="9">
          <cell r="H9" t="str">
            <v>105313-CES. SCHAFFHAUSER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6</v>
          </cell>
          <cell r="S9">
            <v>6</v>
          </cell>
        </row>
        <row r="10">
          <cell r="H10" t="str">
            <v>105319-CES. CARDENAL R.S.H.</v>
          </cell>
          <cell r="I10">
            <v>6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</v>
          </cell>
          <cell r="Q10">
            <v>11</v>
          </cell>
          <cell r="R10">
            <v>3</v>
          </cell>
          <cell r="S10">
            <v>25</v>
          </cell>
        </row>
        <row r="11">
          <cell r="H11" t="str">
            <v>105325-CESFAM JUAN PABLO II</v>
          </cell>
          <cell r="I11">
            <v>6</v>
          </cell>
          <cell r="J11">
            <v>7</v>
          </cell>
          <cell r="K11">
            <v>3</v>
          </cell>
          <cell r="L11">
            <v>3</v>
          </cell>
          <cell r="M11">
            <v>10</v>
          </cell>
          <cell r="N11">
            <v>13</v>
          </cell>
          <cell r="O11">
            <v>6</v>
          </cell>
          <cell r="P11">
            <v>5</v>
          </cell>
          <cell r="Q11">
            <v>5</v>
          </cell>
          <cell r="R11">
            <v>6</v>
          </cell>
          <cell r="S11">
            <v>64</v>
          </cell>
        </row>
        <row r="12">
          <cell r="H12" t="str">
            <v>105400-P.S.R. ALGARROBITO            </v>
          </cell>
          <cell r="J12">
            <v>1</v>
          </cell>
          <cell r="K12">
            <v>2</v>
          </cell>
          <cell r="O12">
            <v>1</v>
          </cell>
          <cell r="P12">
            <v>1</v>
          </cell>
          <cell r="S12">
            <v>5</v>
          </cell>
        </row>
        <row r="13">
          <cell r="H13" t="str">
            <v>105402-P.S.R. EL ROMERO</v>
          </cell>
          <cell r="L13">
            <v>1</v>
          </cell>
          <cell r="S13">
            <v>1</v>
          </cell>
        </row>
        <row r="14">
          <cell r="H14" t="str">
            <v>105499-P.S.R. LAMBERT</v>
          </cell>
          <cell r="L14">
            <v>1</v>
          </cell>
          <cell r="Q14">
            <v>0</v>
          </cell>
          <cell r="S14">
            <v>1</v>
          </cell>
        </row>
        <row r="15">
          <cell r="H15" t="str">
            <v>105700-CECOF VILLA EL INDIO</v>
          </cell>
          <cell r="J15">
            <v>1</v>
          </cell>
          <cell r="K15">
            <v>3</v>
          </cell>
          <cell r="N15">
            <v>0</v>
          </cell>
          <cell r="O15">
            <v>0</v>
          </cell>
          <cell r="Q15">
            <v>1</v>
          </cell>
          <cell r="R15">
            <v>2</v>
          </cell>
          <cell r="S15">
            <v>7</v>
          </cell>
        </row>
        <row r="16">
          <cell r="H16" t="str">
            <v>105701-CECOF VILLA ALEMANIA</v>
          </cell>
          <cell r="K16">
            <v>1</v>
          </cell>
          <cell r="S16">
            <v>1</v>
          </cell>
        </row>
        <row r="17">
          <cell r="I17">
            <v>145</v>
          </cell>
          <cell r="J17">
            <v>152</v>
          </cell>
          <cell r="K17">
            <v>128</v>
          </cell>
          <cell r="L17">
            <v>140</v>
          </cell>
          <cell r="M17">
            <v>111</v>
          </cell>
          <cell r="N17">
            <v>130</v>
          </cell>
          <cell r="O17">
            <v>137</v>
          </cell>
          <cell r="P17">
            <v>134</v>
          </cell>
          <cell r="Q17">
            <v>149</v>
          </cell>
          <cell r="R17">
            <v>95</v>
          </cell>
          <cell r="S17">
            <v>1321</v>
          </cell>
        </row>
        <row r="18">
          <cell r="H18" t="str">
            <v>105101-HOSPITAL COQUIMBO</v>
          </cell>
          <cell r="I18">
            <v>83</v>
          </cell>
          <cell r="J18">
            <v>50</v>
          </cell>
          <cell r="K18">
            <v>51</v>
          </cell>
          <cell r="L18">
            <v>58</v>
          </cell>
          <cell r="M18">
            <v>62</v>
          </cell>
          <cell r="N18">
            <v>42</v>
          </cell>
          <cell r="O18">
            <v>31</v>
          </cell>
          <cell r="P18">
            <v>56</v>
          </cell>
          <cell r="Q18">
            <v>42</v>
          </cell>
          <cell r="S18">
            <v>475</v>
          </cell>
        </row>
        <row r="19">
          <cell r="H19" t="str">
            <v>105303-CES. SAN JUAN</v>
          </cell>
          <cell r="I19">
            <v>8</v>
          </cell>
          <cell r="J19">
            <v>14</v>
          </cell>
          <cell r="K19">
            <v>10</v>
          </cell>
          <cell r="L19">
            <v>7</v>
          </cell>
          <cell r="M19">
            <v>7</v>
          </cell>
          <cell r="N19">
            <v>6</v>
          </cell>
          <cell r="O19">
            <v>3</v>
          </cell>
          <cell r="P19">
            <v>12</v>
          </cell>
          <cell r="Q19">
            <v>7</v>
          </cell>
          <cell r="R19">
            <v>5</v>
          </cell>
          <cell r="S19">
            <v>79</v>
          </cell>
        </row>
        <row r="20">
          <cell r="H20" t="str">
            <v>105304-CES. SANTA CECILIA</v>
          </cell>
          <cell r="I20">
            <v>9</v>
          </cell>
          <cell r="J20">
            <v>19</v>
          </cell>
          <cell r="K20">
            <v>17</v>
          </cell>
          <cell r="L20">
            <v>12</v>
          </cell>
          <cell r="M20">
            <v>4</v>
          </cell>
          <cell r="N20">
            <v>11</v>
          </cell>
          <cell r="O20">
            <v>15</v>
          </cell>
          <cell r="P20">
            <v>8</v>
          </cell>
          <cell r="Q20">
            <v>17</v>
          </cell>
          <cell r="R20">
            <v>13</v>
          </cell>
          <cell r="S20">
            <v>125</v>
          </cell>
        </row>
        <row r="21">
          <cell r="H21" t="str">
            <v>105305-CES. TIERRAS BLANCAS</v>
          </cell>
          <cell r="I21">
            <v>4</v>
          </cell>
          <cell r="J21">
            <v>3</v>
          </cell>
          <cell r="K21">
            <v>8</v>
          </cell>
          <cell r="L21">
            <v>4</v>
          </cell>
          <cell r="M21">
            <v>9</v>
          </cell>
          <cell r="N21">
            <v>4</v>
          </cell>
          <cell r="O21">
            <v>3</v>
          </cell>
          <cell r="P21">
            <v>6</v>
          </cell>
          <cell r="Q21">
            <v>3</v>
          </cell>
          <cell r="R21">
            <v>11</v>
          </cell>
          <cell r="S21">
            <v>55</v>
          </cell>
        </row>
        <row r="22">
          <cell r="H22" t="str">
            <v>105321-CES. RURAL  TONGOY</v>
          </cell>
          <cell r="I22">
            <v>2</v>
          </cell>
          <cell r="J22">
            <v>2</v>
          </cell>
          <cell r="K22">
            <v>1</v>
          </cell>
          <cell r="L22">
            <v>2</v>
          </cell>
          <cell r="M22">
            <v>3</v>
          </cell>
          <cell r="N22">
            <v>4</v>
          </cell>
          <cell r="O22">
            <v>4</v>
          </cell>
          <cell r="P22">
            <v>5</v>
          </cell>
          <cell r="Q22">
            <v>3</v>
          </cell>
          <cell r="R22">
            <v>2</v>
          </cell>
          <cell r="S22">
            <v>28</v>
          </cell>
        </row>
        <row r="23">
          <cell r="H23" t="str">
            <v>105323-CES. DR. SERGIO AGUILAR</v>
          </cell>
          <cell r="I23">
            <v>35</v>
          </cell>
          <cell r="J23">
            <v>28</v>
          </cell>
          <cell r="K23">
            <v>36</v>
          </cell>
          <cell r="L23">
            <v>45</v>
          </cell>
          <cell r="M23">
            <v>34</v>
          </cell>
          <cell r="N23">
            <v>59</v>
          </cell>
          <cell r="O23">
            <v>67</v>
          </cell>
          <cell r="P23">
            <v>112</v>
          </cell>
          <cell r="Q23">
            <v>84</v>
          </cell>
          <cell r="R23">
            <v>36</v>
          </cell>
          <cell r="S23">
            <v>536</v>
          </cell>
        </row>
        <row r="24">
          <cell r="H24" t="str">
            <v>105405-P.S.R. GUANAQUEROS</v>
          </cell>
          <cell r="J24">
            <v>1</v>
          </cell>
          <cell r="K24">
            <v>0</v>
          </cell>
          <cell r="L24">
            <v>3</v>
          </cell>
          <cell r="M24">
            <v>1</v>
          </cell>
          <cell r="N24">
            <v>1</v>
          </cell>
          <cell r="P24">
            <v>0</v>
          </cell>
          <cell r="Q24">
            <v>2</v>
          </cell>
          <cell r="R24">
            <v>2</v>
          </cell>
          <cell r="S24">
            <v>10</v>
          </cell>
        </row>
        <row r="25">
          <cell r="H25" t="str">
            <v>105406-P.S.R. PAN DE AZUCAR</v>
          </cell>
          <cell r="I25">
            <v>0</v>
          </cell>
          <cell r="J25">
            <v>3</v>
          </cell>
          <cell r="K25">
            <v>4</v>
          </cell>
          <cell r="L25">
            <v>5</v>
          </cell>
          <cell r="M25">
            <v>3</v>
          </cell>
          <cell r="N25">
            <v>4</v>
          </cell>
          <cell r="O25">
            <v>6</v>
          </cell>
          <cell r="P25">
            <v>0</v>
          </cell>
          <cell r="Q25">
            <v>2</v>
          </cell>
          <cell r="R25">
            <v>5</v>
          </cell>
          <cell r="S25">
            <v>32</v>
          </cell>
        </row>
        <row r="26">
          <cell r="H26" t="str">
            <v>105705-CECOF EL ALBA</v>
          </cell>
          <cell r="J26">
            <v>0</v>
          </cell>
          <cell r="K26">
            <v>3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0</v>
          </cell>
          <cell r="Q26">
            <v>0</v>
          </cell>
          <cell r="R26">
            <v>1</v>
          </cell>
          <cell r="S26">
            <v>8</v>
          </cell>
        </row>
        <row r="27">
          <cell r="I27">
            <v>141</v>
          </cell>
          <cell r="J27">
            <v>120</v>
          </cell>
          <cell r="K27">
            <v>130</v>
          </cell>
          <cell r="L27">
            <v>137</v>
          </cell>
          <cell r="M27">
            <v>124</v>
          </cell>
          <cell r="N27">
            <v>132</v>
          </cell>
          <cell r="O27">
            <v>130</v>
          </cell>
          <cell r="P27">
            <v>199</v>
          </cell>
          <cell r="Q27">
            <v>160</v>
          </cell>
          <cell r="R27">
            <v>75</v>
          </cell>
          <cell r="S27">
            <v>1348</v>
          </cell>
        </row>
        <row r="28">
          <cell r="H28" t="str">
            <v>105106-HOSPITAL ANDACOLLO</v>
          </cell>
          <cell r="I28">
            <v>1</v>
          </cell>
          <cell r="J28">
            <v>0</v>
          </cell>
          <cell r="L28">
            <v>3</v>
          </cell>
          <cell r="M28">
            <v>2</v>
          </cell>
          <cell r="N28">
            <v>2</v>
          </cell>
          <cell r="O28">
            <v>3</v>
          </cell>
          <cell r="P28">
            <v>7</v>
          </cell>
          <cell r="Q28">
            <v>5</v>
          </cell>
          <cell r="R28">
            <v>2</v>
          </cell>
          <cell r="S28">
            <v>25</v>
          </cell>
        </row>
        <row r="29">
          <cell r="I29">
            <v>1</v>
          </cell>
          <cell r="J29">
            <v>0</v>
          </cell>
          <cell r="L29">
            <v>3</v>
          </cell>
          <cell r="M29">
            <v>2</v>
          </cell>
          <cell r="N29">
            <v>2</v>
          </cell>
          <cell r="O29">
            <v>3</v>
          </cell>
          <cell r="P29">
            <v>7</v>
          </cell>
          <cell r="Q29">
            <v>5</v>
          </cell>
          <cell r="R29">
            <v>2</v>
          </cell>
          <cell r="S29">
            <v>25</v>
          </cell>
        </row>
        <row r="30">
          <cell r="H30" t="str">
            <v>105314-CES. LA HIGUERA</v>
          </cell>
          <cell r="J30">
            <v>3</v>
          </cell>
          <cell r="K30">
            <v>2</v>
          </cell>
          <cell r="L30">
            <v>1</v>
          </cell>
          <cell r="N30">
            <v>0</v>
          </cell>
          <cell r="Q30">
            <v>5</v>
          </cell>
          <cell r="R30">
            <v>1</v>
          </cell>
          <cell r="S30">
            <v>12</v>
          </cell>
        </row>
        <row r="31">
          <cell r="J31">
            <v>3</v>
          </cell>
          <cell r="K31">
            <v>2</v>
          </cell>
          <cell r="L31">
            <v>1</v>
          </cell>
          <cell r="N31">
            <v>0</v>
          </cell>
          <cell r="Q31">
            <v>5</v>
          </cell>
          <cell r="R31">
            <v>1</v>
          </cell>
          <cell r="S31">
            <v>12</v>
          </cell>
        </row>
        <row r="32">
          <cell r="H32" t="str">
            <v>105306-CES. PAIHUANO</v>
          </cell>
          <cell r="I32">
            <v>1</v>
          </cell>
          <cell r="J32">
            <v>2</v>
          </cell>
          <cell r="K32">
            <v>5</v>
          </cell>
          <cell r="L32">
            <v>6</v>
          </cell>
          <cell r="M32">
            <v>3</v>
          </cell>
          <cell r="N32">
            <v>1</v>
          </cell>
          <cell r="O32">
            <v>4</v>
          </cell>
          <cell r="P32">
            <v>2</v>
          </cell>
          <cell r="Q32">
            <v>2</v>
          </cell>
          <cell r="R32">
            <v>1</v>
          </cell>
          <cell r="S32">
            <v>27</v>
          </cell>
        </row>
        <row r="33">
          <cell r="I33">
            <v>1</v>
          </cell>
          <cell r="J33">
            <v>2</v>
          </cell>
          <cell r="K33">
            <v>5</v>
          </cell>
          <cell r="L33">
            <v>6</v>
          </cell>
          <cell r="M33">
            <v>3</v>
          </cell>
          <cell r="N33">
            <v>1</v>
          </cell>
          <cell r="O33">
            <v>4</v>
          </cell>
          <cell r="P33">
            <v>2</v>
          </cell>
          <cell r="Q33">
            <v>2</v>
          </cell>
          <cell r="R33">
            <v>1</v>
          </cell>
          <cell r="S33">
            <v>27</v>
          </cell>
        </row>
        <row r="34">
          <cell r="H34" t="str">
            <v>105107-HOSPITAL VICUÑA</v>
          </cell>
          <cell r="I34">
            <v>11</v>
          </cell>
          <cell r="J34">
            <v>12</v>
          </cell>
          <cell r="K34">
            <v>16</v>
          </cell>
          <cell r="L34">
            <v>17</v>
          </cell>
          <cell r="M34">
            <v>19</v>
          </cell>
          <cell r="N34">
            <v>15</v>
          </cell>
          <cell r="O34">
            <v>15</v>
          </cell>
          <cell r="P34">
            <v>13</v>
          </cell>
          <cell r="Q34">
            <v>13</v>
          </cell>
          <cell r="R34">
            <v>3</v>
          </cell>
          <cell r="S34">
            <v>134</v>
          </cell>
        </row>
        <row r="35">
          <cell r="H35" t="str">
            <v>105467-P.S.R. DIAGUITAS</v>
          </cell>
          <cell r="M35">
            <v>1</v>
          </cell>
          <cell r="S35">
            <v>1</v>
          </cell>
        </row>
        <row r="36">
          <cell r="H36" t="str">
            <v>105468-P.S.R. EL MOLLE</v>
          </cell>
          <cell r="O36">
            <v>1</v>
          </cell>
          <cell r="P36">
            <v>2</v>
          </cell>
          <cell r="S36">
            <v>3</v>
          </cell>
        </row>
        <row r="37">
          <cell r="H37" t="str">
            <v>105469-P.S.R. EL TAMBO</v>
          </cell>
          <cell r="M37">
            <v>1</v>
          </cell>
          <cell r="S37">
            <v>1</v>
          </cell>
        </row>
        <row r="38">
          <cell r="H38" t="str">
            <v>105471-P.S.R. PERALILLO</v>
          </cell>
          <cell r="O38">
            <v>1</v>
          </cell>
          <cell r="P38">
            <v>2</v>
          </cell>
          <cell r="S38">
            <v>3</v>
          </cell>
        </row>
        <row r="39">
          <cell r="H39" t="str">
            <v>105473-P.S.R. TALCUNA</v>
          </cell>
          <cell r="L39">
            <v>0</v>
          </cell>
          <cell r="M39">
            <v>4</v>
          </cell>
          <cell r="P39">
            <v>1</v>
          </cell>
          <cell r="S39">
            <v>5</v>
          </cell>
        </row>
        <row r="40">
          <cell r="H40" t="str">
            <v>105502-P.S.R. CALINGASTA</v>
          </cell>
          <cell r="P40">
            <v>2</v>
          </cell>
          <cell r="S40">
            <v>2</v>
          </cell>
        </row>
        <row r="41">
          <cell r="I41">
            <v>11</v>
          </cell>
          <cell r="J41">
            <v>12</v>
          </cell>
          <cell r="K41">
            <v>16</v>
          </cell>
          <cell r="L41">
            <v>17</v>
          </cell>
          <cell r="M41">
            <v>25</v>
          </cell>
          <cell r="N41">
            <v>15</v>
          </cell>
          <cell r="O41">
            <v>17</v>
          </cell>
          <cell r="P41">
            <v>20</v>
          </cell>
          <cell r="Q41">
            <v>13</v>
          </cell>
          <cell r="R41">
            <v>3</v>
          </cell>
          <cell r="S41">
            <v>149</v>
          </cell>
        </row>
        <row r="42">
          <cell r="H42" t="str">
            <v>105103-HOSPITAL ILLAPEL</v>
          </cell>
          <cell r="I42">
            <v>8</v>
          </cell>
          <cell r="J42">
            <v>13</v>
          </cell>
          <cell r="K42">
            <v>0</v>
          </cell>
          <cell r="L42">
            <v>11</v>
          </cell>
          <cell r="M42">
            <v>13</v>
          </cell>
          <cell r="N42">
            <v>17</v>
          </cell>
          <cell r="O42">
            <v>13</v>
          </cell>
          <cell r="P42">
            <v>15</v>
          </cell>
          <cell r="Q42">
            <v>21</v>
          </cell>
          <cell r="R42">
            <v>30</v>
          </cell>
          <cell r="S42">
            <v>141</v>
          </cell>
        </row>
        <row r="43">
          <cell r="H43" t="str">
            <v>105326-CESFAM SAN RAFAEL</v>
          </cell>
          <cell r="J43">
            <v>4</v>
          </cell>
          <cell r="K43">
            <v>2</v>
          </cell>
          <cell r="L43">
            <v>0</v>
          </cell>
          <cell r="M43">
            <v>0</v>
          </cell>
          <cell r="O43">
            <v>1</v>
          </cell>
          <cell r="P43">
            <v>1</v>
          </cell>
          <cell r="Q43">
            <v>1</v>
          </cell>
          <cell r="R43">
            <v>5</v>
          </cell>
          <cell r="S43">
            <v>14</v>
          </cell>
        </row>
        <row r="44">
          <cell r="H44" t="str">
            <v>105445-P.S.R. LIMAHUIDA</v>
          </cell>
          <cell r="R44">
            <v>0</v>
          </cell>
          <cell r="S44">
            <v>0</v>
          </cell>
        </row>
        <row r="45">
          <cell r="H45" t="str">
            <v>105485-P.S.R. PLAN DE HORNOS</v>
          </cell>
          <cell r="L45">
            <v>2</v>
          </cell>
          <cell r="R45">
            <v>4</v>
          </cell>
          <cell r="S45">
            <v>6</v>
          </cell>
        </row>
        <row r="46">
          <cell r="H46" t="str">
            <v>105486-P.S.R. TUNGA SUR</v>
          </cell>
          <cell r="J46">
            <v>0</v>
          </cell>
          <cell r="S46">
            <v>0</v>
          </cell>
        </row>
        <row r="47">
          <cell r="I47">
            <v>8</v>
          </cell>
          <cell r="J47">
            <v>17</v>
          </cell>
          <cell r="K47">
            <v>2</v>
          </cell>
          <cell r="L47">
            <v>13</v>
          </cell>
          <cell r="M47">
            <v>13</v>
          </cell>
          <cell r="N47">
            <v>17</v>
          </cell>
          <cell r="O47">
            <v>14</v>
          </cell>
          <cell r="P47">
            <v>16</v>
          </cell>
          <cell r="Q47">
            <v>22</v>
          </cell>
          <cell r="R47">
            <v>39</v>
          </cell>
          <cell r="S47">
            <v>161</v>
          </cell>
        </row>
        <row r="48">
          <cell r="H48" t="str">
            <v>105309-CES. RURAL CANELA</v>
          </cell>
          <cell r="J48">
            <v>1</v>
          </cell>
          <cell r="K48">
            <v>1</v>
          </cell>
          <cell r="M48">
            <v>5</v>
          </cell>
          <cell r="N48">
            <v>8</v>
          </cell>
          <cell r="O48">
            <v>6</v>
          </cell>
          <cell r="P48">
            <v>2</v>
          </cell>
          <cell r="Q48">
            <v>4</v>
          </cell>
          <cell r="R48">
            <v>6</v>
          </cell>
          <cell r="S48">
            <v>33</v>
          </cell>
        </row>
        <row r="49">
          <cell r="J49">
            <v>1</v>
          </cell>
          <cell r="K49">
            <v>1</v>
          </cell>
          <cell r="M49">
            <v>5</v>
          </cell>
          <cell r="N49">
            <v>8</v>
          </cell>
          <cell r="O49">
            <v>6</v>
          </cell>
          <cell r="P49">
            <v>2</v>
          </cell>
          <cell r="Q49">
            <v>4</v>
          </cell>
          <cell r="R49">
            <v>6</v>
          </cell>
          <cell r="S49">
            <v>33</v>
          </cell>
        </row>
        <row r="50">
          <cell r="H50" t="str">
            <v>105108-HOSPITAL LOS VILOS</v>
          </cell>
          <cell r="I50">
            <v>7</v>
          </cell>
          <cell r="J50">
            <v>5</v>
          </cell>
          <cell r="K50">
            <v>20</v>
          </cell>
          <cell r="L50">
            <v>7</v>
          </cell>
          <cell r="M50">
            <v>7</v>
          </cell>
          <cell r="N50">
            <v>7</v>
          </cell>
          <cell r="O50">
            <v>11</v>
          </cell>
          <cell r="P50">
            <v>11</v>
          </cell>
          <cell r="Q50">
            <v>10</v>
          </cell>
          <cell r="R50">
            <v>13</v>
          </cell>
          <cell r="S50">
            <v>98</v>
          </cell>
        </row>
        <row r="51">
          <cell r="H51" t="str">
            <v>105478-P.S.R. CAIMANES                   </v>
          </cell>
          <cell r="K51">
            <v>4</v>
          </cell>
          <cell r="M51">
            <v>0</v>
          </cell>
          <cell r="O51">
            <v>1</v>
          </cell>
          <cell r="S51">
            <v>5</v>
          </cell>
        </row>
        <row r="52">
          <cell r="H52" t="str">
            <v>105480-P.S.R. QUILIMARI</v>
          </cell>
          <cell r="K52">
            <v>4</v>
          </cell>
          <cell r="S52">
            <v>4</v>
          </cell>
        </row>
        <row r="53">
          <cell r="H53" t="str">
            <v>105481-P.S.R. TILAMA</v>
          </cell>
          <cell r="P53">
            <v>1</v>
          </cell>
          <cell r="S53">
            <v>1</v>
          </cell>
        </row>
        <row r="54">
          <cell r="H54" t="str">
            <v>105511-P.S.R. LOS CONDORES</v>
          </cell>
          <cell r="P54">
            <v>1</v>
          </cell>
          <cell r="S54">
            <v>1</v>
          </cell>
        </row>
        <row r="55">
          <cell r="I55">
            <v>7</v>
          </cell>
          <cell r="J55">
            <v>5</v>
          </cell>
          <cell r="K55">
            <v>28</v>
          </cell>
          <cell r="L55">
            <v>7</v>
          </cell>
          <cell r="M55">
            <v>7</v>
          </cell>
          <cell r="N55">
            <v>7</v>
          </cell>
          <cell r="O55">
            <v>12</v>
          </cell>
          <cell r="P55">
            <v>13</v>
          </cell>
          <cell r="Q55">
            <v>10</v>
          </cell>
          <cell r="R55">
            <v>13</v>
          </cell>
          <cell r="S55">
            <v>109</v>
          </cell>
        </row>
        <row r="56">
          <cell r="H56" t="str">
            <v>105104-HOSPITAL SALAMANCA</v>
          </cell>
          <cell r="I56">
            <v>7</v>
          </cell>
          <cell r="J56">
            <v>3</v>
          </cell>
          <cell r="K56">
            <v>4</v>
          </cell>
          <cell r="L56">
            <v>3</v>
          </cell>
          <cell r="M56">
            <v>5</v>
          </cell>
          <cell r="N56">
            <v>7</v>
          </cell>
          <cell r="O56">
            <v>11</v>
          </cell>
          <cell r="P56">
            <v>12</v>
          </cell>
          <cell r="Q56">
            <v>8</v>
          </cell>
          <cell r="R56">
            <v>6</v>
          </cell>
          <cell r="S56">
            <v>66</v>
          </cell>
        </row>
        <row r="57">
          <cell r="H57" t="str">
            <v>105452-P.S.R. CUNCUMEN                 </v>
          </cell>
          <cell r="J57">
            <v>1</v>
          </cell>
          <cell r="O57">
            <v>1</v>
          </cell>
          <cell r="P57">
            <v>1</v>
          </cell>
          <cell r="S57">
            <v>3</v>
          </cell>
        </row>
        <row r="58">
          <cell r="H58" t="str">
            <v>105454-P.S.R. CUNLAGUA</v>
          </cell>
          <cell r="K58">
            <v>0</v>
          </cell>
          <cell r="S58">
            <v>0</v>
          </cell>
        </row>
        <row r="59">
          <cell r="H59" t="str">
            <v>105492-P.S.R. CAMISA</v>
          </cell>
          <cell r="O59">
            <v>3</v>
          </cell>
          <cell r="S59">
            <v>3</v>
          </cell>
        </row>
        <row r="60">
          <cell r="H60" t="str">
            <v>105501-P.S.R. ARBOLEDA GRANDE</v>
          </cell>
          <cell r="N60">
            <v>0</v>
          </cell>
          <cell r="S60">
            <v>0</v>
          </cell>
        </row>
        <row r="61">
          <cell r="I61">
            <v>7</v>
          </cell>
          <cell r="J61">
            <v>4</v>
          </cell>
          <cell r="K61">
            <v>4</v>
          </cell>
          <cell r="L61">
            <v>3</v>
          </cell>
          <cell r="M61">
            <v>5</v>
          </cell>
          <cell r="N61">
            <v>7</v>
          </cell>
          <cell r="O61">
            <v>15</v>
          </cell>
          <cell r="P61">
            <v>13</v>
          </cell>
          <cell r="Q61">
            <v>8</v>
          </cell>
          <cell r="R61">
            <v>6</v>
          </cell>
          <cell r="S61">
            <v>72</v>
          </cell>
        </row>
        <row r="62">
          <cell r="H62" t="str">
            <v>105102-HOSPITAL OVALLE</v>
          </cell>
          <cell r="I62">
            <v>40</v>
          </cell>
          <cell r="J62">
            <v>61</v>
          </cell>
          <cell r="K62">
            <v>37</v>
          </cell>
          <cell r="L62">
            <v>48</v>
          </cell>
          <cell r="M62">
            <v>50</v>
          </cell>
          <cell r="N62">
            <v>42</v>
          </cell>
          <cell r="O62">
            <v>40</v>
          </cell>
          <cell r="P62">
            <v>46</v>
          </cell>
          <cell r="Q62">
            <v>53</v>
          </cell>
          <cell r="R62">
            <v>50</v>
          </cell>
          <cell r="S62">
            <v>467</v>
          </cell>
        </row>
        <row r="63">
          <cell r="H63" t="str">
            <v>105315-CES. RURAL C. DE TAMAYA</v>
          </cell>
          <cell r="I63">
            <v>3</v>
          </cell>
          <cell r="K63">
            <v>2</v>
          </cell>
          <cell r="L63">
            <v>1</v>
          </cell>
          <cell r="Q63">
            <v>1</v>
          </cell>
          <cell r="R63">
            <v>1</v>
          </cell>
          <cell r="S63">
            <v>8</v>
          </cell>
        </row>
        <row r="64">
          <cell r="H64" t="str">
            <v>105317-CES. JORGE JORDAN D.</v>
          </cell>
          <cell r="I64">
            <v>3</v>
          </cell>
          <cell r="J64">
            <v>4</v>
          </cell>
          <cell r="K64">
            <v>3</v>
          </cell>
          <cell r="L64">
            <v>7</v>
          </cell>
          <cell r="M64">
            <v>7</v>
          </cell>
          <cell r="O64">
            <v>12</v>
          </cell>
          <cell r="P64">
            <v>18</v>
          </cell>
          <cell r="Q64">
            <v>5</v>
          </cell>
          <cell r="S64">
            <v>59</v>
          </cell>
        </row>
        <row r="65">
          <cell r="H65" t="str">
            <v>105322-CES. MARCOS MACUADA</v>
          </cell>
          <cell r="I65">
            <v>9</v>
          </cell>
          <cell r="J65">
            <v>8</v>
          </cell>
          <cell r="K65">
            <v>10</v>
          </cell>
          <cell r="L65">
            <v>8</v>
          </cell>
          <cell r="M65">
            <v>6</v>
          </cell>
          <cell r="N65">
            <v>10</v>
          </cell>
          <cell r="O65">
            <v>8</v>
          </cell>
          <cell r="P65">
            <v>9</v>
          </cell>
          <cell r="Q65">
            <v>9</v>
          </cell>
          <cell r="R65">
            <v>9</v>
          </cell>
          <cell r="S65">
            <v>86</v>
          </cell>
        </row>
        <row r="66">
          <cell r="H66" t="str">
            <v>105324-CES. SOTAQUI</v>
          </cell>
          <cell r="I66">
            <v>2</v>
          </cell>
          <cell r="J66">
            <v>1</v>
          </cell>
          <cell r="K66">
            <v>2</v>
          </cell>
          <cell r="L66">
            <v>4</v>
          </cell>
          <cell r="M66">
            <v>9</v>
          </cell>
          <cell r="P66">
            <v>2</v>
          </cell>
          <cell r="Q66">
            <v>1</v>
          </cell>
          <cell r="R66">
            <v>2</v>
          </cell>
          <cell r="S66">
            <v>23</v>
          </cell>
        </row>
        <row r="67">
          <cell r="H67" t="str">
            <v>105420-P.S.R. LIMARI</v>
          </cell>
          <cell r="L67">
            <v>1</v>
          </cell>
          <cell r="S67">
            <v>1</v>
          </cell>
        </row>
        <row r="68">
          <cell r="H68" t="str">
            <v>105422-P.S.R. HORNILLOS</v>
          </cell>
          <cell r="P68">
            <v>1</v>
          </cell>
          <cell r="S68">
            <v>1</v>
          </cell>
        </row>
        <row r="69">
          <cell r="H69" t="str">
            <v>105510-P.S.R. RECOLETA</v>
          </cell>
          <cell r="M69">
            <v>1</v>
          </cell>
          <cell r="S69">
            <v>1</v>
          </cell>
        </row>
        <row r="70">
          <cell r="H70" t="str">
            <v>105722-CECOF SAN JOSE DE LA DEHESA</v>
          </cell>
          <cell r="J70">
            <v>2</v>
          </cell>
          <cell r="K70">
            <v>1</v>
          </cell>
          <cell r="M70">
            <v>1</v>
          </cell>
          <cell r="N70">
            <v>1</v>
          </cell>
          <cell r="O70">
            <v>2</v>
          </cell>
          <cell r="P70">
            <v>1</v>
          </cell>
          <cell r="Q70">
            <v>1</v>
          </cell>
          <cell r="S70">
            <v>9</v>
          </cell>
        </row>
        <row r="71">
          <cell r="H71" t="str">
            <v>105723-CECOF LIMARI</v>
          </cell>
          <cell r="K71">
            <v>1</v>
          </cell>
          <cell r="L71">
            <v>2</v>
          </cell>
          <cell r="S71">
            <v>3</v>
          </cell>
        </row>
        <row r="72">
          <cell r="I72">
            <v>57</v>
          </cell>
          <cell r="J72">
            <v>76</v>
          </cell>
          <cell r="K72">
            <v>56</v>
          </cell>
          <cell r="L72">
            <v>71</v>
          </cell>
          <cell r="M72">
            <v>74</v>
          </cell>
          <cell r="N72">
            <v>53</v>
          </cell>
          <cell r="O72">
            <v>62</v>
          </cell>
          <cell r="P72">
            <v>77</v>
          </cell>
          <cell r="Q72">
            <v>70</v>
          </cell>
          <cell r="R72">
            <v>62</v>
          </cell>
          <cell r="S72">
            <v>658</v>
          </cell>
        </row>
        <row r="73">
          <cell r="H73" t="str">
            <v>105105-HOSPITAL COMBARBALA</v>
          </cell>
          <cell r="I73">
            <v>4</v>
          </cell>
          <cell r="J73">
            <v>3</v>
          </cell>
          <cell r="K73">
            <v>5</v>
          </cell>
          <cell r="L73">
            <v>3</v>
          </cell>
          <cell r="M73">
            <v>2</v>
          </cell>
          <cell r="N73">
            <v>5</v>
          </cell>
          <cell r="O73">
            <v>7</v>
          </cell>
          <cell r="Q73">
            <v>4</v>
          </cell>
          <cell r="R73">
            <v>7</v>
          </cell>
          <cell r="S73">
            <v>40</v>
          </cell>
        </row>
        <row r="74">
          <cell r="H74" t="str">
            <v>105434-P.S.R. SAN MARCOS</v>
          </cell>
          <cell r="K74">
            <v>2</v>
          </cell>
          <cell r="L74">
            <v>2</v>
          </cell>
          <cell r="S74">
            <v>4</v>
          </cell>
        </row>
        <row r="75">
          <cell r="H75" t="str">
            <v>105441-P.S.R. MANQUEHUA</v>
          </cell>
          <cell r="N75">
            <v>1</v>
          </cell>
          <cell r="S75">
            <v>1</v>
          </cell>
        </row>
        <row r="76">
          <cell r="H76" t="str">
            <v>105459-P.S.R. BARRANCAS                </v>
          </cell>
          <cell r="J76">
            <v>2</v>
          </cell>
          <cell r="K76">
            <v>1</v>
          </cell>
          <cell r="L76">
            <v>1</v>
          </cell>
          <cell r="S76">
            <v>4</v>
          </cell>
        </row>
        <row r="77">
          <cell r="H77" t="str">
            <v>105460-P.S.R. COGOTI 18</v>
          </cell>
          <cell r="N77">
            <v>1</v>
          </cell>
          <cell r="P77">
            <v>1</v>
          </cell>
          <cell r="Q77">
            <v>2</v>
          </cell>
          <cell r="S77">
            <v>4</v>
          </cell>
        </row>
        <row r="78">
          <cell r="H78" t="str">
            <v>105462-P.S.R. EL SAUCE</v>
          </cell>
          <cell r="K78">
            <v>1</v>
          </cell>
          <cell r="N78">
            <v>1</v>
          </cell>
          <cell r="S78">
            <v>2</v>
          </cell>
        </row>
        <row r="79">
          <cell r="H79" t="str">
            <v>105463-P.S.R. QUILITAPIA</v>
          </cell>
          <cell r="P79">
            <v>1</v>
          </cell>
          <cell r="Q79">
            <v>2</v>
          </cell>
          <cell r="S79">
            <v>3</v>
          </cell>
        </row>
        <row r="80">
          <cell r="H80" t="str">
            <v>105465-P.S.R. RAMADILLA</v>
          </cell>
          <cell r="O80">
            <v>1</v>
          </cell>
          <cell r="S80">
            <v>1</v>
          </cell>
        </row>
        <row r="81">
          <cell r="I81">
            <v>4</v>
          </cell>
          <cell r="J81">
            <v>5</v>
          </cell>
          <cell r="K81">
            <v>9</v>
          </cell>
          <cell r="L81">
            <v>6</v>
          </cell>
          <cell r="M81">
            <v>2</v>
          </cell>
          <cell r="N81">
            <v>8</v>
          </cell>
          <cell r="O81">
            <v>8</v>
          </cell>
          <cell r="P81">
            <v>2</v>
          </cell>
          <cell r="Q81">
            <v>8</v>
          </cell>
          <cell r="R81">
            <v>7</v>
          </cell>
          <cell r="S81">
            <v>59</v>
          </cell>
        </row>
        <row r="82">
          <cell r="H82" t="str">
            <v>105307-CES. RURAL MONTE PATRIA</v>
          </cell>
          <cell r="I82">
            <v>2</v>
          </cell>
          <cell r="J82">
            <v>2</v>
          </cell>
          <cell r="K82">
            <v>3</v>
          </cell>
          <cell r="L82">
            <v>4</v>
          </cell>
          <cell r="M82">
            <v>1</v>
          </cell>
          <cell r="N82">
            <v>3</v>
          </cell>
          <cell r="O82">
            <v>3</v>
          </cell>
          <cell r="P82">
            <v>2</v>
          </cell>
          <cell r="Q82">
            <v>7</v>
          </cell>
          <cell r="R82">
            <v>1</v>
          </cell>
          <cell r="S82">
            <v>28</v>
          </cell>
        </row>
        <row r="83">
          <cell r="H83" t="str">
            <v>105311-CES. RURAL CHAÑARAL ALTO</v>
          </cell>
          <cell r="M83">
            <v>2</v>
          </cell>
          <cell r="O83">
            <v>1</v>
          </cell>
          <cell r="S83">
            <v>3</v>
          </cell>
        </row>
        <row r="84">
          <cell r="H84" t="str">
            <v>105312-CES. RURAL CAREN</v>
          </cell>
          <cell r="I84">
            <v>0</v>
          </cell>
          <cell r="J84">
            <v>0</v>
          </cell>
          <cell r="K84">
            <v>4</v>
          </cell>
          <cell r="L84">
            <v>2</v>
          </cell>
          <cell r="M84">
            <v>0</v>
          </cell>
          <cell r="N84">
            <v>0</v>
          </cell>
          <cell r="P84">
            <v>1</v>
          </cell>
          <cell r="R84">
            <v>2</v>
          </cell>
          <cell r="S84">
            <v>9</v>
          </cell>
        </row>
        <row r="85">
          <cell r="H85" t="str">
            <v>105318-CES. RURAL EL PALQUI</v>
          </cell>
          <cell r="K85">
            <v>3</v>
          </cell>
          <cell r="L85">
            <v>1</v>
          </cell>
          <cell r="M85">
            <v>1</v>
          </cell>
          <cell r="N85">
            <v>1</v>
          </cell>
          <cell r="O85">
            <v>2</v>
          </cell>
          <cell r="P85">
            <v>4</v>
          </cell>
          <cell r="S85">
            <v>12</v>
          </cell>
        </row>
        <row r="86">
          <cell r="I86">
            <v>2</v>
          </cell>
          <cell r="J86">
            <v>2</v>
          </cell>
          <cell r="K86">
            <v>10</v>
          </cell>
          <cell r="L86">
            <v>7</v>
          </cell>
          <cell r="M86">
            <v>4</v>
          </cell>
          <cell r="N86">
            <v>4</v>
          </cell>
          <cell r="O86">
            <v>6</v>
          </cell>
          <cell r="P86">
            <v>7</v>
          </cell>
          <cell r="Q86">
            <v>7</v>
          </cell>
          <cell r="R86">
            <v>3</v>
          </cell>
          <cell r="S86">
            <v>52</v>
          </cell>
        </row>
        <row r="87">
          <cell r="H87" t="str">
            <v>105308-CES. RURAL PUNITAQUI</v>
          </cell>
          <cell r="I87">
            <v>1</v>
          </cell>
          <cell r="J87">
            <v>2</v>
          </cell>
          <cell r="K87">
            <v>4</v>
          </cell>
          <cell r="L87">
            <v>4</v>
          </cell>
          <cell r="M87">
            <v>3</v>
          </cell>
          <cell r="N87">
            <v>2</v>
          </cell>
          <cell r="O87">
            <v>2</v>
          </cell>
          <cell r="P87">
            <v>6</v>
          </cell>
          <cell r="Q87">
            <v>0</v>
          </cell>
          <cell r="R87">
            <v>6</v>
          </cell>
          <cell r="S87">
            <v>30</v>
          </cell>
        </row>
        <row r="88">
          <cell r="I88">
            <v>1</v>
          </cell>
          <cell r="J88">
            <v>2</v>
          </cell>
          <cell r="K88">
            <v>4</v>
          </cell>
          <cell r="L88">
            <v>4</v>
          </cell>
          <cell r="M88">
            <v>3</v>
          </cell>
          <cell r="N88">
            <v>2</v>
          </cell>
          <cell r="O88">
            <v>2</v>
          </cell>
          <cell r="P88">
            <v>6</v>
          </cell>
          <cell r="Q88">
            <v>0</v>
          </cell>
          <cell r="R88">
            <v>6</v>
          </cell>
          <cell r="S88">
            <v>30</v>
          </cell>
        </row>
        <row r="89">
          <cell r="H89" t="str">
            <v>105310-CES. RURAL PICHASCA</v>
          </cell>
          <cell r="J89">
            <v>1</v>
          </cell>
          <cell r="K89">
            <v>1</v>
          </cell>
          <cell r="P89">
            <v>3</v>
          </cell>
          <cell r="Q89">
            <v>7</v>
          </cell>
          <cell r="S89">
            <v>12</v>
          </cell>
        </row>
        <row r="90">
          <cell r="H90" t="str">
            <v>105409-P.S.R. EL CHAÑAR</v>
          </cell>
          <cell r="R90">
            <v>2</v>
          </cell>
          <cell r="S90">
            <v>2</v>
          </cell>
        </row>
        <row r="91">
          <cell r="H91" t="str">
            <v>105413-P.S.R. SAMO ALTO</v>
          </cell>
          <cell r="I91">
            <v>2</v>
          </cell>
          <cell r="J91">
            <v>3</v>
          </cell>
          <cell r="K91">
            <v>2</v>
          </cell>
          <cell r="S91">
            <v>7</v>
          </cell>
        </row>
        <row r="92">
          <cell r="H92" t="str">
            <v>105503-P.S.R. TABAQUEROS</v>
          </cell>
          <cell r="I92">
            <v>3</v>
          </cell>
          <cell r="J92">
            <v>3</v>
          </cell>
          <cell r="S92">
            <v>6</v>
          </cell>
        </row>
        <row r="93">
          <cell r="I93">
            <v>5</v>
          </cell>
          <cell r="J93">
            <v>7</v>
          </cell>
          <cell r="K93">
            <v>3</v>
          </cell>
          <cell r="P93">
            <v>3</v>
          </cell>
          <cell r="Q93">
            <v>7</v>
          </cell>
          <cell r="R93">
            <v>2</v>
          </cell>
          <cell r="S93">
            <v>27</v>
          </cell>
        </row>
        <row r="94">
          <cell r="I94">
            <v>390</v>
          </cell>
          <cell r="J94">
            <v>408</v>
          </cell>
          <cell r="K94">
            <v>398</v>
          </cell>
          <cell r="L94">
            <v>415</v>
          </cell>
          <cell r="M94">
            <v>378</v>
          </cell>
          <cell r="N94">
            <v>386</v>
          </cell>
          <cell r="O94">
            <v>416</v>
          </cell>
          <cell r="P94">
            <v>501</v>
          </cell>
          <cell r="Q94">
            <v>470</v>
          </cell>
          <cell r="R94">
            <v>321</v>
          </cell>
          <cell r="S94">
            <v>4083</v>
          </cell>
        </row>
      </sheetData>
      <sheetData sheetId="11">
        <row r="3">
          <cell r="H3" t="str">
            <v>N_Establecimiento</v>
          </cell>
          <cell r="I3">
            <v>1</v>
          </cell>
          <cell r="J3">
            <v>2</v>
          </cell>
          <cell r="K3">
            <v>3</v>
          </cell>
          <cell r="L3">
            <v>4</v>
          </cell>
          <cell r="M3">
            <v>5</v>
          </cell>
          <cell r="N3">
            <v>6</v>
          </cell>
          <cell r="O3">
            <v>7</v>
          </cell>
          <cell r="P3">
            <v>8</v>
          </cell>
          <cell r="Q3">
            <v>9</v>
          </cell>
          <cell r="R3">
            <v>10</v>
          </cell>
          <cell r="S3" t="str">
            <v>Total general</v>
          </cell>
        </row>
        <row r="4">
          <cell r="H4" t="str">
            <v>105010- DIRECCION DEL SERVICIO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  <cell r="O4">
            <v>0</v>
          </cell>
          <cell r="Q4">
            <v>0</v>
          </cell>
          <cell r="S4">
            <v>0</v>
          </cell>
        </row>
        <row r="5">
          <cell r="H5" t="str">
            <v>105100-HOSPITAL LA SERENA</v>
          </cell>
          <cell r="I5">
            <v>92</v>
          </cell>
          <cell r="J5">
            <v>108</v>
          </cell>
          <cell r="K5">
            <v>78</v>
          </cell>
          <cell r="L5">
            <v>101</v>
          </cell>
          <cell r="M5">
            <v>73</v>
          </cell>
          <cell r="N5">
            <v>77</v>
          </cell>
          <cell r="O5">
            <v>74</v>
          </cell>
          <cell r="P5">
            <v>68</v>
          </cell>
          <cell r="Q5">
            <v>75</v>
          </cell>
          <cell r="R5">
            <v>64</v>
          </cell>
          <cell r="S5">
            <v>810</v>
          </cell>
        </row>
        <row r="6">
          <cell r="H6" t="str">
            <v>105300-CES. CARDENAL CARO</v>
          </cell>
          <cell r="I6">
            <v>22</v>
          </cell>
          <cell r="J6">
            <v>19</v>
          </cell>
          <cell r="K6">
            <v>21</v>
          </cell>
          <cell r="L6">
            <v>21</v>
          </cell>
          <cell r="M6">
            <v>12</v>
          </cell>
          <cell r="N6">
            <v>23</v>
          </cell>
          <cell r="O6">
            <v>32</v>
          </cell>
          <cell r="P6">
            <v>35</v>
          </cell>
          <cell r="Q6">
            <v>29</v>
          </cell>
          <cell r="R6">
            <v>13</v>
          </cell>
          <cell r="S6">
            <v>227</v>
          </cell>
        </row>
        <row r="7">
          <cell r="H7" t="str">
            <v>105301-CES. LAS COMPAÑIAS</v>
          </cell>
          <cell r="I7">
            <v>13</v>
          </cell>
          <cell r="J7">
            <v>14</v>
          </cell>
          <cell r="K7">
            <v>16</v>
          </cell>
          <cell r="L7">
            <v>9</v>
          </cell>
          <cell r="M7">
            <v>8</v>
          </cell>
          <cell r="N7">
            <v>10</v>
          </cell>
          <cell r="O7">
            <v>20</v>
          </cell>
          <cell r="P7">
            <v>12</v>
          </cell>
          <cell r="Q7">
            <v>17</v>
          </cell>
          <cell r="S7">
            <v>119</v>
          </cell>
        </row>
        <row r="8">
          <cell r="H8" t="str">
            <v>105302-CES. PEDRO AGUIRRE C.</v>
          </cell>
          <cell r="I8">
            <v>6</v>
          </cell>
          <cell r="J8">
            <v>2</v>
          </cell>
          <cell r="K8">
            <v>4</v>
          </cell>
          <cell r="L8">
            <v>4</v>
          </cell>
          <cell r="M8">
            <v>8</v>
          </cell>
          <cell r="N8">
            <v>7</v>
          </cell>
          <cell r="O8">
            <v>4</v>
          </cell>
          <cell r="P8">
            <v>9</v>
          </cell>
          <cell r="Q8">
            <v>11</v>
          </cell>
          <cell r="R8">
            <v>1</v>
          </cell>
          <cell r="S8">
            <v>56</v>
          </cell>
        </row>
        <row r="9">
          <cell r="H9" t="str">
            <v>105313-CES. SCHAFFHAUSER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6</v>
          </cell>
          <cell r="S9">
            <v>7</v>
          </cell>
        </row>
        <row r="10">
          <cell r="H10" t="str">
            <v>105319-CES. CARDENAL R.S.H.</v>
          </cell>
          <cell r="I10">
            <v>6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</v>
          </cell>
          <cell r="Q10">
            <v>11</v>
          </cell>
          <cell r="R10">
            <v>3</v>
          </cell>
          <cell r="S10">
            <v>25</v>
          </cell>
        </row>
        <row r="11">
          <cell r="H11" t="str">
            <v>105325-CESFAM JUAN PABLO II</v>
          </cell>
          <cell r="I11">
            <v>6</v>
          </cell>
          <cell r="J11">
            <v>7</v>
          </cell>
          <cell r="K11">
            <v>3</v>
          </cell>
          <cell r="L11">
            <v>3</v>
          </cell>
          <cell r="M11">
            <v>10</v>
          </cell>
          <cell r="N11">
            <v>13</v>
          </cell>
          <cell r="O11">
            <v>6</v>
          </cell>
          <cell r="P11">
            <v>5</v>
          </cell>
          <cell r="Q11">
            <v>5</v>
          </cell>
          <cell r="R11">
            <v>6</v>
          </cell>
          <cell r="S11">
            <v>64</v>
          </cell>
        </row>
        <row r="12">
          <cell r="H12" t="str">
            <v>105400-P.S.R. ALGARROBITO            </v>
          </cell>
          <cell r="J12">
            <v>1</v>
          </cell>
          <cell r="K12">
            <v>2</v>
          </cell>
          <cell r="O12">
            <v>1</v>
          </cell>
          <cell r="P12">
            <v>1</v>
          </cell>
          <cell r="S12">
            <v>5</v>
          </cell>
        </row>
        <row r="13">
          <cell r="H13" t="str">
            <v>105402-P.S.R. EL ROMERO</v>
          </cell>
          <cell r="L13">
            <v>1</v>
          </cell>
          <cell r="S13">
            <v>1</v>
          </cell>
        </row>
        <row r="14">
          <cell r="H14" t="str">
            <v>105499-P.S.R. LAMBERT</v>
          </cell>
          <cell r="L14">
            <v>1</v>
          </cell>
          <cell r="Q14">
            <v>0</v>
          </cell>
          <cell r="S14">
            <v>1</v>
          </cell>
        </row>
        <row r="15">
          <cell r="H15" t="str">
            <v>105700-CECOF VILLA EL INDIO</v>
          </cell>
          <cell r="J15">
            <v>1</v>
          </cell>
          <cell r="K15">
            <v>3</v>
          </cell>
          <cell r="N15">
            <v>0</v>
          </cell>
          <cell r="O15">
            <v>0</v>
          </cell>
          <cell r="Q15">
            <v>1</v>
          </cell>
          <cell r="R15">
            <v>3</v>
          </cell>
          <cell r="S15">
            <v>8</v>
          </cell>
        </row>
        <row r="16">
          <cell r="H16" t="str">
            <v>105701-CECOF VILLA ALEMANIA</v>
          </cell>
          <cell r="K16">
            <v>1</v>
          </cell>
          <cell r="S16">
            <v>1</v>
          </cell>
        </row>
        <row r="17">
          <cell r="I17">
            <v>145</v>
          </cell>
          <cell r="J17">
            <v>152</v>
          </cell>
          <cell r="K17">
            <v>128</v>
          </cell>
          <cell r="L17">
            <v>140</v>
          </cell>
          <cell r="M17">
            <v>111</v>
          </cell>
          <cell r="N17">
            <v>130</v>
          </cell>
          <cell r="O17">
            <v>138</v>
          </cell>
          <cell r="P17">
            <v>135</v>
          </cell>
          <cell r="Q17">
            <v>149</v>
          </cell>
          <cell r="R17">
            <v>96</v>
          </cell>
          <cell r="S17">
            <v>1324</v>
          </cell>
        </row>
        <row r="18">
          <cell r="H18" t="str">
            <v>105101-HOSPITAL COQUIMBO</v>
          </cell>
          <cell r="I18">
            <v>105</v>
          </cell>
          <cell r="J18">
            <v>70</v>
          </cell>
          <cell r="K18">
            <v>77</v>
          </cell>
          <cell r="L18">
            <v>84</v>
          </cell>
          <cell r="M18">
            <v>75</v>
          </cell>
          <cell r="N18">
            <v>53</v>
          </cell>
          <cell r="O18">
            <v>49</v>
          </cell>
          <cell r="P18">
            <v>73</v>
          </cell>
          <cell r="Q18">
            <v>55</v>
          </cell>
          <cell r="S18">
            <v>641</v>
          </cell>
        </row>
        <row r="19">
          <cell r="H19" t="str">
            <v>105303-CES. SAN JUAN</v>
          </cell>
          <cell r="I19">
            <v>8</v>
          </cell>
          <cell r="J19">
            <v>14</v>
          </cell>
          <cell r="K19">
            <v>10</v>
          </cell>
          <cell r="L19">
            <v>7</v>
          </cell>
          <cell r="M19">
            <v>7</v>
          </cell>
          <cell r="N19">
            <v>6</v>
          </cell>
          <cell r="O19">
            <v>4</v>
          </cell>
          <cell r="P19">
            <v>12</v>
          </cell>
          <cell r="Q19">
            <v>7</v>
          </cell>
          <cell r="R19">
            <v>5</v>
          </cell>
          <cell r="S19">
            <v>80</v>
          </cell>
        </row>
        <row r="20">
          <cell r="H20" t="str">
            <v>105304-CES. SANTA CECILIA</v>
          </cell>
          <cell r="I20">
            <v>9</v>
          </cell>
          <cell r="J20">
            <v>19</v>
          </cell>
          <cell r="K20">
            <v>17</v>
          </cell>
          <cell r="L20">
            <v>12</v>
          </cell>
          <cell r="M20">
            <v>4</v>
          </cell>
          <cell r="N20">
            <v>11</v>
          </cell>
          <cell r="O20">
            <v>15</v>
          </cell>
          <cell r="P20">
            <v>8</v>
          </cell>
          <cell r="Q20">
            <v>17</v>
          </cell>
          <cell r="R20">
            <v>13</v>
          </cell>
          <cell r="S20">
            <v>125</v>
          </cell>
        </row>
        <row r="21">
          <cell r="H21" t="str">
            <v>105305-CES. TIERRAS BLANCAS</v>
          </cell>
          <cell r="I21">
            <v>4</v>
          </cell>
          <cell r="J21">
            <v>3</v>
          </cell>
          <cell r="K21">
            <v>8</v>
          </cell>
          <cell r="L21">
            <v>4</v>
          </cell>
          <cell r="M21">
            <v>9</v>
          </cell>
          <cell r="N21">
            <v>4</v>
          </cell>
          <cell r="O21">
            <v>4</v>
          </cell>
          <cell r="P21">
            <v>6</v>
          </cell>
          <cell r="Q21">
            <v>3</v>
          </cell>
          <cell r="R21">
            <v>11</v>
          </cell>
          <cell r="S21">
            <v>56</v>
          </cell>
        </row>
        <row r="22">
          <cell r="H22" t="str">
            <v>105321-CES. RURAL  TONGOY</v>
          </cell>
          <cell r="I22">
            <v>2</v>
          </cell>
          <cell r="J22">
            <v>2</v>
          </cell>
          <cell r="K22">
            <v>1</v>
          </cell>
          <cell r="L22">
            <v>2</v>
          </cell>
          <cell r="M22">
            <v>3</v>
          </cell>
          <cell r="N22">
            <v>4</v>
          </cell>
          <cell r="O22">
            <v>4</v>
          </cell>
          <cell r="P22">
            <v>5</v>
          </cell>
          <cell r="Q22">
            <v>3</v>
          </cell>
          <cell r="R22">
            <v>2</v>
          </cell>
          <cell r="S22">
            <v>28</v>
          </cell>
        </row>
        <row r="23">
          <cell r="H23" t="str">
            <v>105323-CES. DR. SERGIO AGUILAR</v>
          </cell>
          <cell r="I23">
            <v>35</v>
          </cell>
          <cell r="J23">
            <v>28</v>
          </cell>
          <cell r="K23">
            <v>36</v>
          </cell>
          <cell r="L23">
            <v>45</v>
          </cell>
          <cell r="M23">
            <v>34</v>
          </cell>
          <cell r="N23">
            <v>59</v>
          </cell>
          <cell r="O23">
            <v>67</v>
          </cell>
          <cell r="P23">
            <v>112</v>
          </cell>
          <cell r="Q23">
            <v>84</v>
          </cell>
          <cell r="R23">
            <v>36</v>
          </cell>
          <cell r="S23">
            <v>536</v>
          </cell>
        </row>
        <row r="24">
          <cell r="H24" t="str">
            <v>105405-P.S.R. GUANAQUEROS</v>
          </cell>
          <cell r="J24">
            <v>1</v>
          </cell>
          <cell r="K24">
            <v>0</v>
          </cell>
          <cell r="L24">
            <v>3</v>
          </cell>
          <cell r="M24">
            <v>1</v>
          </cell>
          <cell r="N24">
            <v>1</v>
          </cell>
          <cell r="P24">
            <v>0</v>
          </cell>
          <cell r="Q24">
            <v>2</v>
          </cell>
          <cell r="R24">
            <v>2</v>
          </cell>
          <cell r="S24">
            <v>10</v>
          </cell>
        </row>
        <row r="25">
          <cell r="H25" t="str">
            <v>105406-P.S.R. PAN DE AZUCAR</v>
          </cell>
          <cell r="I25">
            <v>0</v>
          </cell>
          <cell r="J25">
            <v>3</v>
          </cell>
          <cell r="K25">
            <v>4</v>
          </cell>
          <cell r="L25">
            <v>5</v>
          </cell>
          <cell r="M25">
            <v>3</v>
          </cell>
          <cell r="N25">
            <v>4</v>
          </cell>
          <cell r="O25">
            <v>6</v>
          </cell>
          <cell r="P25">
            <v>0</v>
          </cell>
          <cell r="Q25">
            <v>2</v>
          </cell>
          <cell r="R25">
            <v>5</v>
          </cell>
          <cell r="S25">
            <v>32</v>
          </cell>
        </row>
        <row r="26">
          <cell r="H26" t="str">
            <v>105705-CECOF EL ALBA</v>
          </cell>
          <cell r="J26">
            <v>0</v>
          </cell>
          <cell r="K26">
            <v>3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0</v>
          </cell>
          <cell r="Q26">
            <v>0</v>
          </cell>
          <cell r="R26">
            <v>1</v>
          </cell>
          <cell r="S26">
            <v>8</v>
          </cell>
        </row>
        <row r="27">
          <cell r="I27">
            <v>163</v>
          </cell>
          <cell r="J27">
            <v>140</v>
          </cell>
          <cell r="K27">
            <v>156</v>
          </cell>
          <cell r="L27">
            <v>163</v>
          </cell>
          <cell r="M27">
            <v>137</v>
          </cell>
          <cell r="N27">
            <v>143</v>
          </cell>
          <cell r="O27">
            <v>150</v>
          </cell>
          <cell r="P27">
            <v>216</v>
          </cell>
          <cell r="Q27">
            <v>173</v>
          </cell>
          <cell r="R27">
            <v>75</v>
          </cell>
          <cell r="S27">
            <v>1516</v>
          </cell>
        </row>
        <row r="28">
          <cell r="H28" t="str">
            <v>105106-HOSPITAL ANDACOLLO</v>
          </cell>
          <cell r="I28">
            <v>1</v>
          </cell>
          <cell r="J28">
            <v>0</v>
          </cell>
          <cell r="L28">
            <v>3</v>
          </cell>
          <cell r="M28">
            <v>2</v>
          </cell>
          <cell r="N28">
            <v>2</v>
          </cell>
          <cell r="O28">
            <v>3</v>
          </cell>
          <cell r="P28">
            <v>7</v>
          </cell>
          <cell r="Q28">
            <v>5</v>
          </cell>
          <cell r="R28">
            <v>2</v>
          </cell>
          <cell r="S28">
            <v>25</v>
          </cell>
        </row>
        <row r="29">
          <cell r="I29">
            <v>1</v>
          </cell>
          <cell r="J29">
            <v>0</v>
          </cell>
          <cell r="L29">
            <v>3</v>
          </cell>
          <cell r="M29">
            <v>2</v>
          </cell>
          <cell r="N29">
            <v>2</v>
          </cell>
          <cell r="O29">
            <v>3</v>
          </cell>
          <cell r="P29">
            <v>7</v>
          </cell>
          <cell r="Q29">
            <v>5</v>
          </cell>
          <cell r="R29">
            <v>2</v>
          </cell>
          <cell r="S29">
            <v>25</v>
          </cell>
        </row>
        <row r="30">
          <cell r="H30" t="str">
            <v>105314-CES. LA HIGUERA</v>
          </cell>
          <cell r="J30">
            <v>3</v>
          </cell>
          <cell r="K30">
            <v>2</v>
          </cell>
          <cell r="L30">
            <v>1</v>
          </cell>
          <cell r="N30">
            <v>0</v>
          </cell>
          <cell r="Q30">
            <v>5</v>
          </cell>
          <cell r="R30">
            <v>1</v>
          </cell>
          <cell r="S30">
            <v>12</v>
          </cell>
        </row>
        <row r="31">
          <cell r="J31">
            <v>3</v>
          </cell>
          <cell r="K31">
            <v>2</v>
          </cell>
          <cell r="L31">
            <v>1</v>
          </cell>
          <cell r="N31">
            <v>0</v>
          </cell>
          <cell r="Q31">
            <v>5</v>
          </cell>
          <cell r="R31">
            <v>1</v>
          </cell>
          <cell r="S31">
            <v>12</v>
          </cell>
        </row>
        <row r="32">
          <cell r="H32" t="str">
            <v>105306-CES. PAIHUANO</v>
          </cell>
          <cell r="I32">
            <v>1</v>
          </cell>
          <cell r="J32">
            <v>2</v>
          </cell>
          <cell r="K32">
            <v>7</v>
          </cell>
          <cell r="L32">
            <v>8</v>
          </cell>
          <cell r="M32">
            <v>3</v>
          </cell>
          <cell r="N32">
            <v>1</v>
          </cell>
          <cell r="O32">
            <v>4</v>
          </cell>
          <cell r="P32">
            <v>2</v>
          </cell>
          <cell r="Q32">
            <v>2</v>
          </cell>
          <cell r="R32">
            <v>1</v>
          </cell>
          <cell r="S32">
            <v>31</v>
          </cell>
        </row>
        <row r="33">
          <cell r="I33">
            <v>1</v>
          </cell>
          <cell r="J33">
            <v>2</v>
          </cell>
          <cell r="K33">
            <v>7</v>
          </cell>
          <cell r="L33">
            <v>8</v>
          </cell>
          <cell r="M33">
            <v>3</v>
          </cell>
          <cell r="N33">
            <v>1</v>
          </cell>
          <cell r="O33">
            <v>4</v>
          </cell>
          <cell r="P33">
            <v>2</v>
          </cell>
          <cell r="Q33">
            <v>2</v>
          </cell>
          <cell r="R33">
            <v>1</v>
          </cell>
          <cell r="S33">
            <v>31</v>
          </cell>
        </row>
        <row r="34">
          <cell r="H34" t="str">
            <v>105107-HOSPITAL VICUÑA</v>
          </cell>
          <cell r="I34">
            <v>11</v>
          </cell>
          <cell r="J34">
            <v>13</v>
          </cell>
          <cell r="K34">
            <v>16</v>
          </cell>
          <cell r="L34">
            <v>17</v>
          </cell>
          <cell r="M34">
            <v>19</v>
          </cell>
          <cell r="N34">
            <v>15</v>
          </cell>
          <cell r="O34">
            <v>15</v>
          </cell>
          <cell r="P34">
            <v>13</v>
          </cell>
          <cell r="Q34">
            <v>13</v>
          </cell>
          <cell r="R34">
            <v>3</v>
          </cell>
          <cell r="S34">
            <v>135</v>
          </cell>
        </row>
        <row r="35">
          <cell r="H35" t="str">
            <v>105467-P.S.R. DIAGUITAS</v>
          </cell>
          <cell r="M35">
            <v>1</v>
          </cell>
          <cell r="S35">
            <v>1</v>
          </cell>
        </row>
        <row r="36">
          <cell r="H36" t="str">
            <v>105468-P.S.R. EL MOLLE</v>
          </cell>
          <cell r="O36">
            <v>1</v>
          </cell>
          <cell r="P36">
            <v>2</v>
          </cell>
          <cell r="S36">
            <v>3</v>
          </cell>
        </row>
        <row r="37">
          <cell r="H37" t="str">
            <v>105469-P.S.R. EL TAMBO</v>
          </cell>
          <cell r="M37">
            <v>1</v>
          </cell>
          <cell r="S37">
            <v>1</v>
          </cell>
        </row>
        <row r="38">
          <cell r="H38" t="str">
            <v>105471-P.S.R. PERALILLO</v>
          </cell>
          <cell r="O38">
            <v>1</v>
          </cell>
          <cell r="P38">
            <v>2</v>
          </cell>
          <cell r="S38">
            <v>3</v>
          </cell>
        </row>
        <row r="39">
          <cell r="H39" t="str">
            <v>105473-P.S.R. TALCUNA</v>
          </cell>
          <cell r="L39">
            <v>0</v>
          </cell>
          <cell r="M39">
            <v>4</v>
          </cell>
          <cell r="P39">
            <v>1</v>
          </cell>
          <cell r="S39">
            <v>5</v>
          </cell>
        </row>
        <row r="40">
          <cell r="H40" t="str">
            <v>105502-P.S.R. CALINGASTA</v>
          </cell>
          <cell r="P40">
            <v>2</v>
          </cell>
          <cell r="S40">
            <v>2</v>
          </cell>
        </row>
        <row r="41">
          <cell r="I41">
            <v>11</v>
          </cell>
          <cell r="J41">
            <v>13</v>
          </cell>
          <cell r="K41">
            <v>16</v>
          </cell>
          <cell r="L41">
            <v>17</v>
          </cell>
          <cell r="M41">
            <v>25</v>
          </cell>
          <cell r="N41">
            <v>15</v>
          </cell>
          <cell r="O41">
            <v>17</v>
          </cell>
          <cell r="P41">
            <v>20</v>
          </cell>
          <cell r="Q41">
            <v>13</v>
          </cell>
          <cell r="R41">
            <v>3</v>
          </cell>
          <cell r="S41">
            <v>150</v>
          </cell>
        </row>
        <row r="42">
          <cell r="H42" t="str">
            <v>105103-HOSPITAL ILLAPEL</v>
          </cell>
          <cell r="I42">
            <v>8</v>
          </cell>
          <cell r="J42">
            <v>13</v>
          </cell>
          <cell r="K42">
            <v>0</v>
          </cell>
          <cell r="L42">
            <v>11</v>
          </cell>
          <cell r="M42">
            <v>13</v>
          </cell>
          <cell r="N42">
            <v>17</v>
          </cell>
          <cell r="O42">
            <v>13</v>
          </cell>
          <cell r="P42">
            <v>15</v>
          </cell>
          <cell r="Q42">
            <v>21</v>
          </cell>
          <cell r="R42">
            <v>30</v>
          </cell>
          <cell r="S42">
            <v>141</v>
          </cell>
        </row>
        <row r="43">
          <cell r="H43" t="str">
            <v>105326-CESFAM SAN RAFAEL</v>
          </cell>
          <cell r="J43">
            <v>4</v>
          </cell>
          <cell r="K43">
            <v>2</v>
          </cell>
          <cell r="L43">
            <v>0</v>
          </cell>
          <cell r="M43">
            <v>0</v>
          </cell>
          <cell r="O43">
            <v>1</v>
          </cell>
          <cell r="P43">
            <v>1</v>
          </cell>
          <cell r="Q43">
            <v>1</v>
          </cell>
          <cell r="R43">
            <v>5</v>
          </cell>
          <cell r="S43">
            <v>14</v>
          </cell>
        </row>
        <row r="44">
          <cell r="H44" t="str">
            <v>105445-P.S.R. LIMAHUIDA</v>
          </cell>
          <cell r="R44">
            <v>0</v>
          </cell>
          <cell r="S44">
            <v>0</v>
          </cell>
        </row>
        <row r="45">
          <cell r="H45" t="str">
            <v>105485-P.S.R. PLAN DE HORNOS</v>
          </cell>
          <cell r="L45">
            <v>2</v>
          </cell>
          <cell r="R45">
            <v>4</v>
          </cell>
          <cell r="S45">
            <v>6</v>
          </cell>
        </row>
        <row r="46">
          <cell r="H46" t="str">
            <v>105486-P.S.R. TUNGA SUR</v>
          </cell>
          <cell r="J46">
            <v>0</v>
          </cell>
          <cell r="S46">
            <v>0</v>
          </cell>
        </row>
        <row r="47">
          <cell r="I47">
            <v>8</v>
          </cell>
          <cell r="J47">
            <v>17</v>
          </cell>
          <cell r="K47">
            <v>2</v>
          </cell>
          <cell r="L47">
            <v>13</v>
          </cell>
          <cell r="M47">
            <v>13</v>
          </cell>
          <cell r="N47">
            <v>17</v>
          </cell>
          <cell r="O47">
            <v>14</v>
          </cell>
          <cell r="P47">
            <v>16</v>
          </cell>
          <cell r="Q47">
            <v>22</v>
          </cell>
          <cell r="R47">
            <v>39</v>
          </cell>
          <cell r="S47">
            <v>161</v>
          </cell>
        </row>
        <row r="48">
          <cell r="H48" t="str">
            <v>105309-CES. RURAL CANELA</v>
          </cell>
          <cell r="J48">
            <v>1</v>
          </cell>
          <cell r="K48">
            <v>1</v>
          </cell>
          <cell r="M48">
            <v>5</v>
          </cell>
          <cell r="N48">
            <v>8</v>
          </cell>
          <cell r="O48">
            <v>6</v>
          </cell>
          <cell r="P48">
            <v>2</v>
          </cell>
          <cell r="Q48">
            <v>4</v>
          </cell>
          <cell r="R48">
            <v>6</v>
          </cell>
          <cell r="S48">
            <v>33</v>
          </cell>
        </row>
        <row r="49">
          <cell r="J49">
            <v>1</v>
          </cell>
          <cell r="K49">
            <v>1</v>
          </cell>
          <cell r="M49">
            <v>5</v>
          </cell>
          <cell r="N49">
            <v>8</v>
          </cell>
          <cell r="O49">
            <v>6</v>
          </cell>
          <cell r="P49">
            <v>2</v>
          </cell>
          <cell r="Q49">
            <v>4</v>
          </cell>
          <cell r="R49">
            <v>6</v>
          </cell>
          <cell r="S49">
            <v>33</v>
          </cell>
        </row>
        <row r="50">
          <cell r="H50" t="str">
            <v>105108-HOSPITAL LOS VILOS</v>
          </cell>
          <cell r="I50">
            <v>7</v>
          </cell>
          <cell r="J50">
            <v>5</v>
          </cell>
          <cell r="K50">
            <v>20</v>
          </cell>
          <cell r="L50">
            <v>7</v>
          </cell>
          <cell r="M50">
            <v>7</v>
          </cell>
          <cell r="N50">
            <v>7</v>
          </cell>
          <cell r="O50">
            <v>11</v>
          </cell>
          <cell r="P50">
            <v>11</v>
          </cell>
          <cell r="Q50">
            <v>10</v>
          </cell>
          <cell r="R50">
            <v>13</v>
          </cell>
          <cell r="S50">
            <v>98</v>
          </cell>
        </row>
        <row r="51">
          <cell r="H51" t="str">
            <v>105478-P.S.R. CAIMANES                   </v>
          </cell>
          <cell r="K51">
            <v>4</v>
          </cell>
          <cell r="M51">
            <v>0</v>
          </cell>
          <cell r="O51">
            <v>1</v>
          </cell>
          <cell r="S51">
            <v>5</v>
          </cell>
        </row>
        <row r="52">
          <cell r="H52" t="str">
            <v>105480-P.S.R. QUILIMARI</v>
          </cell>
          <cell r="K52">
            <v>4</v>
          </cell>
          <cell r="S52">
            <v>4</v>
          </cell>
        </row>
        <row r="53">
          <cell r="H53" t="str">
            <v>105481-P.S.R. TILAMA</v>
          </cell>
          <cell r="P53">
            <v>1</v>
          </cell>
          <cell r="S53">
            <v>1</v>
          </cell>
        </row>
        <row r="54">
          <cell r="H54" t="str">
            <v>105511-P.S.R. LOS CONDORES</v>
          </cell>
          <cell r="P54">
            <v>1</v>
          </cell>
          <cell r="S54">
            <v>1</v>
          </cell>
        </row>
        <row r="55">
          <cell r="I55">
            <v>7</v>
          </cell>
          <cell r="J55">
            <v>5</v>
          </cell>
          <cell r="K55">
            <v>28</v>
          </cell>
          <cell r="L55">
            <v>7</v>
          </cell>
          <cell r="M55">
            <v>7</v>
          </cell>
          <cell r="N55">
            <v>7</v>
          </cell>
          <cell r="O55">
            <v>12</v>
          </cell>
          <cell r="P55">
            <v>13</v>
          </cell>
          <cell r="Q55">
            <v>10</v>
          </cell>
          <cell r="R55">
            <v>13</v>
          </cell>
          <cell r="S55">
            <v>109</v>
          </cell>
        </row>
        <row r="56">
          <cell r="H56" t="str">
            <v>105104-HOSPITAL SALAMANCA</v>
          </cell>
          <cell r="I56">
            <v>7</v>
          </cell>
          <cell r="J56">
            <v>3</v>
          </cell>
          <cell r="K56">
            <v>4</v>
          </cell>
          <cell r="L56">
            <v>4</v>
          </cell>
          <cell r="M56">
            <v>5</v>
          </cell>
          <cell r="N56">
            <v>7</v>
          </cell>
          <cell r="O56">
            <v>11</v>
          </cell>
          <cell r="P56">
            <v>12</v>
          </cell>
          <cell r="Q56">
            <v>8</v>
          </cell>
          <cell r="R56">
            <v>6</v>
          </cell>
          <cell r="S56">
            <v>67</v>
          </cell>
        </row>
        <row r="57">
          <cell r="H57" t="str">
            <v>105452-P.S.R. CUNCUMEN                 </v>
          </cell>
          <cell r="J57">
            <v>1</v>
          </cell>
          <cell r="O57">
            <v>1</v>
          </cell>
          <cell r="P57">
            <v>1</v>
          </cell>
          <cell r="S57">
            <v>3</v>
          </cell>
        </row>
        <row r="58">
          <cell r="H58" t="str">
            <v>105454-P.S.R. CUNLAGUA</v>
          </cell>
          <cell r="K58">
            <v>0</v>
          </cell>
          <cell r="S58">
            <v>0</v>
          </cell>
        </row>
        <row r="59">
          <cell r="H59" t="str">
            <v>105492-P.S.R. CAMISA</v>
          </cell>
          <cell r="O59">
            <v>3</v>
          </cell>
          <cell r="S59">
            <v>3</v>
          </cell>
        </row>
        <row r="60">
          <cell r="H60" t="str">
            <v>105501-P.S.R. ARBOLEDA GRANDE</v>
          </cell>
          <cell r="N60">
            <v>0</v>
          </cell>
          <cell r="S60">
            <v>0</v>
          </cell>
        </row>
        <row r="61">
          <cell r="I61">
            <v>7</v>
          </cell>
          <cell r="J61">
            <v>4</v>
          </cell>
          <cell r="K61">
            <v>4</v>
          </cell>
          <cell r="L61">
            <v>4</v>
          </cell>
          <cell r="M61">
            <v>5</v>
          </cell>
          <cell r="N61">
            <v>7</v>
          </cell>
          <cell r="O61">
            <v>15</v>
          </cell>
          <cell r="P61">
            <v>13</v>
          </cell>
          <cell r="Q61">
            <v>8</v>
          </cell>
          <cell r="R61">
            <v>6</v>
          </cell>
          <cell r="S61">
            <v>73</v>
          </cell>
        </row>
        <row r="62">
          <cell r="H62" t="str">
            <v>105102-HOSPITAL OVALLE</v>
          </cell>
          <cell r="I62">
            <v>40</v>
          </cell>
          <cell r="J62">
            <v>61</v>
          </cell>
          <cell r="K62">
            <v>37</v>
          </cell>
          <cell r="L62">
            <v>48</v>
          </cell>
          <cell r="M62">
            <v>50</v>
          </cell>
          <cell r="N62">
            <v>42</v>
          </cell>
          <cell r="O62">
            <v>40</v>
          </cell>
          <cell r="P62">
            <v>46</v>
          </cell>
          <cell r="Q62">
            <v>53</v>
          </cell>
          <cell r="R62">
            <v>50</v>
          </cell>
          <cell r="S62">
            <v>467</v>
          </cell>
        </row>
        <row r="63">
          <cell r="H63" t="str">
            <v>105315-CES. RURAL C. DE TAMAYA</v>
          </cell>
          <cell r="I63">
            <v>3</v>
          </cell>
          <cell r="K63">
            <v>2</v>
          </cell>
          <cell r="L63">
            <v>1</v>
          </cell>
          <cell r="Q63">
            <v>1</v>
          </cell>
          <cell r="R63">
            <v>1</v>
          </cell>
          <cell r="S63">
            <v>8</v>
          </cell>
        </row>
        <row r="64">
          <cell r="H64" t="str">
            <v>105317-CES. JORGE JORDAN D.</v>
          </cell>
          <cell r="I64">
            <v>3</v>
          </cell>
          <cell r="J64">
            <v>4</v>
          </cell>
          <cell r="K64">
            <v>3</v>
          </cell>
          <cell r="L64">
            <v>7</v>
          </cell>
          <cell r="M64">
            <v>7</v>
          </cell>
          <cell r="O64">
            <v>12</v>
          </cell>
          <cell r="P64">
            <v>18</v>
          </cell>
          <cell r="Q64">
            <v>5</v>
          </cell>
          <cell r="S64">
            <v>59</v>
          </cell>
        </row>
        <row r="65">
          <cell r="H65" t="str">
            <v>105322-CES. MARCOS MACUADA</v>
          </cell>
          <cell r="I65">
            <v>9</v>
          </cell>
          <cell r="J65">
            <v>8</v>
          </cell>
          <cell r="K65">
            <v>10</v>
          </cell>
          <cell r="L65">
            <v>8</v>
          </cell>
          <cell r="M65">
            <v>6</v>
          </cell>
          <cell r="N65">
            <v>10</v>
          </cell>
          <cell r="O65">
            <v>8</v>
          </cell>
          <cell r="P65">
            <v>9</v>
          </cell>
          <cell r="Q65">
            <v>9</v>
          </cell>
          <cell r="R65">
            <v>9</v>
          </cell>
          <cell r="S65">
            <v>86</v>
          </cell>
        </row>
        <row r="66">
          <cell r="H66" t="str">
            <v>105324-CES. SOTAQUI</v>
          </cell>
          <cell r="I66">
            <v>2</v>
          </cell>
          <cell r="J66">
            <v>1</v>
          </cell>
          <cell r="K66">
            <v>2</v>
          </cell>
          <cell r="L66">
            <v>4</v>
          </cell>
          <cell r="M66">
            <v>9</v>
          </cell>
          <cell r="P66">
            <v>2</v>
          </cell>
          <cell r="Q66">
            <v>1</v>
          </cell>
          <cell r="R66">
            <v>2</v>
          </cell>
          <cell r="S66">
            <v>23</v>
          </cell>
        </row>
        <row r="67">
          <cell r="H67" t="str">
            <v>105420-P.S.R. LIMARI</v>
          </cell>
          <cell r="L67">
            <v>1</v>
          </cell>
          <cell r="S67">
            <v>1</v>
          </cell>
        </row>
        <row r="68">
          <cell r="H68" t="str">
            <v>105422-P.S.R. HORNILLOS</v>
          </cell>
          <cell r="P68">
            <v>1</v>
          </cell>
          <cell r="S68">
            <v>1</v>
          </cell>
        </row>
        <row r="69">
          <cell r="H69" t="str">
            <v>105510-P.S.R. RECOLETA</v>
          </cell>
          <cell r="M69">
            <v>1</v>
          </cell>
          <cell r="S69">
            <v>1</v>
          </cell>
        </row>
        <row r="70">
          <cell r="H70" t="str">
            <v>105722-CECOF SAN JOSE DE LA DEHESA</v>
          </cell>
          <cell r="J70">
            <v>2</v>
          </cell>
          <cell r="K70">
            <v>1</v>
          </cell>
          <cell r="M70">
            <v>1</v>
          </cell>
          <cell r="N70">
            <v>1</v>
          </cell>
          <cell r="O70">
            <v>2</v>
          </cell>
          <cell r="P70">
            <v>1</v>
          </cell>
          <cell r="Q70">
            <v>1</v>
          </cell>
          <cell r="S70">
            <v>9</v>
          </cell>
        </row>
        <row r="71">
          <cell r="H71" t="str">
            <v>105723-CECOF LIMARI</v>
          </cell>
          <cell r="K71">
            <v>1</v>
          </cell>
          <cell r="L71">
            <v>2</v>
          </cell>
          <cell r="S71">
            <v>3</v>
          </cell>
        </row>
        <row r="72">
          <cell r="I72">
            <v>57</v>
          </cell>
          <cell r="J72">
            <v>76</v>
          </cell>
          <cell r="K72">
            <v>56</v>
          </cell>
          <cell r="L72">
            <v>71</v>
          </cell>
          <cell r="M72">
            <v>74</v>
          </cell>
          <cell r="N72">
            <v>53</v>
          </cell>
          <cell r="O72">
            <v>62</v>
          </cell>
          <cell r="P72">
            <v>77</v>
          </cell>
          <cell r="Q72">
            <v>70</v>
          </cell>
          <cell r="R72">
            <v>62</v>
          </cell>
          <cell r="S72">
            <v>658</v>
          </cell>
        </row>
        <row r="73">
          <cell r="H73" t="str">
            <v>105105-HOSPITAL COMBARBALA</v>
          </cell>
          <cell r="I73">
            <v>4</v>
          </cell>
          <cell r="J73">
            <v>3</v>
          </cell>
          <cell r="K73">
            <v>5</v>
          </cell>
          <cell r="L73">
            <v>3</v>
          </cell>
          <cell r="M73">
            <v>2</v>
          </cell>
          <cell r="N73">
            <v>5</v>
          </cell>
          <cell r="O73">
            <v>7</v>
          </cell>
          <cell r="Q73">
            <v>4</v>
          </cell>
          <cell r="R73">
            <v>7</v>
          </cell>
          <cell r="S73">
            <v>40</v>
          </cell>
        </row>
        <row r="74">
          <cell r="H74" t="str">
            <v>105434-P.S.R. SAN MARCOS</v>
          </cell>
          <cell r="K74">
            <v>2</v>
          </cell>
          <cell r="L74">
            <v>2</v>
          </cell>
          <cell r="S74">
            <v>4</v>
          </cell>
        </row>
        <row r="75">
          <cell r="H75" t="str">
            <v>105441-P.S.R. MANQUEHUA</v>
          </cell>
          <cell r="N75">
            <v>1</v>
          </cell>
          <cell r="S75">
            <v>1</v>
          </cell>
        </row>
        <row r="76">
          <cell r="H76" t="str">
            <v>105459-P.S.R. BARRANCAS                </v>
          </cell>
          <cell r="J76">
            <v>2</v>
          </cell>
          <cell r="K76">
            <v>1</v>
          </cell>
          <cell r="L76">
            <v>1</v>
          </cell>
          <cell r="S76">
            <v>4</v>
          </cell>
        </row>
        <row r="77">
          <cell r="H77" t="str">
            <v>105460-P.S.R. COGOTI 18</v>
          </cell>
          <cell r="N77">
            <v>1</v>
          </cell>
          <cell r="P77">
            <v>1</v>
          </cell>
          <cell r="Q77">
            <v>2</v>
          </cell>
          <cell r="S77">
            <v>4</v>
          </cell>
        </row>
        <row r="78">
          <cell r="H78" t="str">
            <v>105462-P.S.R. EL SAUCE</v>
          </cell>
          <cell r="K78">
            <v>1</v>
          </cell>
          <cell r="N78">
            <v>1</v>
          </cell>
          <cell r="S78">
            <v>2</v>
          </cell>
        </row>
        <row r="79">
          <cell r="H79" t="str">
            <v>105463-P.S.R. QUILITAPIA</v>
          </cell>
          <cell r="P79">
            <v>1</v>
          </cell>
          <cell r="Q79">
            <v>2</v>
          </cell>
          <cell r="S79">
            <v>3</v>
          </cell>
        </row>
        <row r="80">
          <cell r="H80" t="str">
            <v>105465-P.S.R. RAMADILLA</v>
          </cell>
          <cell r="O80">
            <v>1</v>
          </cell>
          <cell r="S80">
            <v>1</v>
          </cell>
        </row>
        <row r="81">
          <cell r="I81">
            <v>4</v>
          </cell>
          <cell r="J81">
            <v>5</v>
          </cell>
          <cell r="K81">
            <v>9</v>
          </cell>
          <cell r="L81">
            <v>6</v>
          </cell>
          <cell r="M81">
            <v>2</v>
          </cell>
          <cell r="N81">
            <v>8</v>
          </cell>
          <cell r="O81">
            <v>8</v>
          </cell>
          <cell r="P81">
            <v>2</v>
          </cell>
          <cell r="Q81">
            <v>8</v>
          </cell>
          <cell r="R81">
            <v>7</v>
          </cell>
          <cell r="S81">
            <v>59</v>
          </cell>
        </row>
        <row r="82">
          <cell r="H82" t="str">
            <v>105307-CES. RURAL MONTE PATRIA</v>
          </cell>
          <cell r="I82">
            <v>2</v>
          </cell>
          <cell r="J82">
            <v>2</v>
          </cell>
          <cell r="K82">
            <v>3</v>
          </cell>
          <cell r="L82">
            <v>4</v>
          </cell>
          <cell r="M82">
            <v>1</v>
          </cell>
          <cell r="N82">
            <v>3</v>
          </cell>
          <cell r="O82">
            <v>3</v>
          </cell>
          <cell r="P82">
            <v>2</v>
          </cell>
          <cell r="Q82">
            <v>7</v>
          </cell>
          <cell r="R82">
            <v>1</v>
          </cell>
          <cell r="S82">
            <v>28</v>
          </cell>
        </row>
        <row r="83">
          <cell r="H83" t="str">
            <v>105311-CES. RURAL CHAÑARAL ALTO</v>
          </cell>
          <cell r="M83">
            <v>2</v>
          </cell>
          <cell r="O83">
            <v>1</v>
          </cell>
          <cell r="S83">
            <v>3</v>
          </cell>
        </row>
        <row r="84">
          <cell r="H84" t="str">
            <v>105312-CES. RURAL CAREN</v>
          </cell>
          <cell r="I84">
            <v>0</v>
          </cell>
          <cell r="J84">
            <v>0</v>
          </cell>
          <cell r="K84">
            <v>4</v>
          </cell>
          <cell r="L84">
            <v>2</v>
          </cell>
          <cell r="M84">
            <v>0</v>
          </cell>
          <cell r="N84">
            <v>0</v>
          </cell>
          <cell r="P84">
            <v>1</v>
          </cell>
          <cell r="R84">
            <v>2</v>
          </cell>
          <cell r="S84">
            <v>9</v>
          </cell>
        </row>
        <row r="85">
          <cell r="H85" t="str">
            <v>105318-CES. RURAL EL PALQUI</v>
          </cell>
          <cell r="K85">
            <v>3</v>
          </cell>
          <cell r="L85">
            <v>1</v>
          </cell>
          <cell r="M85">
            <v>1</v>
          </cell>
          <cell r="N85">
            <v>1</v>
          </cell>
          <cell r="O85">
            <v>2</v>
          </cell>
          <cell r="P85">
            <v>4</v>
          </cell>
          <cell r="S85">
            <v>12</v>
          </cell>
        </row>
        <row r="86">
          <cell r="I86">
            <v>2</v>
          </cell>
          <cell r="J86">
            <v>2</v>
          </cell>
          <cell r="K86">
            <v>10</v>
          </cell>
          <cell r="L86">
            <v>7</v>
          </cell>
          <cell r="M86">
            <v>4</v>
          </cell>
          <cell r="N86">
            <v>4</v>
          </cell>
          <cell r="O86">
            <v>6</v>
          </cell>
          <cell r="P86">
            <v>7</v>
          </cell>
          <cell r="Q86">
            <v>7</v>
          </cell>
          <cell r="R86">
            <v>3</v>
          </cell>
          <cell r="S86">
            <v>52</v>
          </cell>
        </row>
        <row r="87">
          <cell r="H87" t="str">
            <v>105308-CES. RURAL PUNITAQUI</v>
          </cell>
          <cell r="I87">
            <v>1</v>
          </cell>
          <cell r="J87">
            <v>2</v>
          </cell>
          <cell r="K87">
            <v>4</v>
          </cell>
          <cell r="L87">
            <v>4</v>
          </cell>
          <cell r="M87">
            <v>3</v>
          </cell>
          <cell r="N87">
            <v>2</v>
          </cell>
          <cell r="O87">
            <v>2</v>
          </cell>
          <cell r="P87">
            <v>6</v>
          </cell>
          <cell r="Q87">
            <v>0</v>
          </cell>
          <cell r="R87">
            <v>6</v>
          </cell>
          <cell r="S87">
            <v>30</v>
          </cell>
        </row>
        <row r="88">
          <cell r="I88">
            <v>1</v>
          </cell>
          <cell r="J88">
            <v>2</v>
          </cell>
          <cell r="K88">
            <v>4</v>
          </cell>
          <cell r="L88">
            <v>4</v>
          </cell>
          <cell r="M88">
            <v>3</v>
          </cell>
          <cell r="N88">
            <v>2</v>
          </cell>
          <cell r="O88">
            <v>2</v>
          </cell>
          <cell r="P88">
            <v>6</v>
          </cell>
          <cell r="Q88">
            <v>0</v>
          </cell>
          <cell r="R88">
            <v>6</v>
          </cell>
          <cell r="S88">
            <v>30</v>
          </cell>
        </row>
        <row r="89">
          <cell r="H89" t="str">
            <v>105310-CES. RURAL PICHASCA</v>
          </cell>
          <cell r="J89">
            <v>1</v>
          </cell>
          <cell r="K89">
            <v>1</v>
          </cell>
          <cell r="P89">
            <v>3</v>
          </cell>
          <cell r="Q89">
            <v>7</v>
          </cell>
          <cell r="S89">
            <v>12</v>
          </cell>
        </row>
        <row r="90">
          <cell r="H90" t="str">
            <v>105409-P.S.R. EL CHAÑAR</v>
          </cell>
          <cell r="R90">
            <v>2</v>
          </cell>
          <cell r="S90">
            <v>2</v>
          </cell>
        </row>
        <row r="91">
          <cell r="H91" t="str">
            <v>105413-P.S.R. SAMO ALTO</v>
          </cell>
          <cell r="I91">
            <v>2</v>
          </cell>
          <cell r="J91">
            <v>3</v>
          </cell>
          <cell r="K91">
            <v>2</v>
          </cell>
          <cell r="S91">
            <v>7</v>
          </cell>
        </row>
        <row r="92">
          <cell r="H92" t="str">
            <v>105503-P.S.R. TABAQUEROS</v>
          </cell>
          <cell r="I92">
            <v>3</v>
          </cell>
          <cell r="J92">
            <v>3</v>
          </cell>
          <cell r="S92">
            <v>6</v>
          </cell>
        </row>
        <row r="93">
          <cell r="I93">
            <v>5</v>
          </cell>
          <cell r="J93">
            <v>7</v>
          </cell>
          <cell r="K93">
            <v>3</v>
          </cell>
          <cell r="P93">
            <v>3</v>
          </cell>
          <cell r="Q93">
            <v>7</v>
          </cell>
          <cell r="R93">
            <v>2</v>
          </cell>
          <cell r="S93">
            <v>27</v>
          </cell>
        </row>
        <row r="94">
          <cell r="I94">
            <v>412</v>
          </cell>
          <cell r="J94">
            <v>429</v>
          </cell>
          <cell r="K94">
            <v>426</v>
          </cell>
          <cell r="L94">
            <v>444</v>
          </cell>
          <cell r="M94">
            <v>391</v>
          </cell>
          <cell r="N94">
            <v>397</v>
          </cell>
          <cell r="O94">
            <v>437</v>
          </cell>
          <cell r="P94">
            <v>519</v>
          </cell>
          <cell r="Q94">
            <v>483</v>
          </cell>
          <cell r="R94">
            <v>322</v>
          </cell>
          <cell r="S94">
            <v>4260</v>
          </cell>
        </row>
      </sheetData>
      <sheetData sheetId="13">
        <row r="3">
          <cell r="H3" t="str">
            <v>N_Establecimiento</v>
          </cell>
          <cell r="I3">
            <v>1</v>
          </cell>
          <cell r="J3">
            <v>2</v>
          </cell>
          <cell r="K3">
            <v>3</v>
          </cell>
          <cell r="L3">
            <v>4</v>
          </cell>
          <cell r="M3">
            <v>5</v>
          </cell>
          <cell r="N3">
            <v>6</v>
          </cell>
          <cell r="O3">
            <v>7</v>
          </cell>
          <cell r="P3">
            <v>8</v>
          </cell>
          <cell r="Q3">
            <v>9</v>
          </cell>
          <cell r="R3">
            <v>10</v>
          </cell>
          <cell r="S3" t="str">
            <v>Total general</v>
          </cell>
          <cell r="AC3" t="str">
            <v>N_Establecimiento</v>
          </cell>
          <cell r="AD3">
            <v>1</v>
          </cell>
          <cell r="AE3">
            <v>2</v>
          </cell>
          <cell r="AF3">
            <v>3</v>
          </cell>
          <cell r="AG3">
            <v>4</v>
          </cell>
          <cell r="AH3">
            <v>5</v>
          </cell>
          <cell r="AI3">
            <v>6</v>
          </cell>
          <cell r="AJ3">
            <v>7</v>
          </cell>
          <cell r="AK3">
            <v>8</v>
          </cell>
          <cell r="AL3">
            <v>9</v>
          </cell>
          <cell r="AM3">
            <v>10</v>
          </cell>
          <cell r="AN3" t="str">
            <v>Total general</v>
          </cell>
        </row>
        <row r="4">
          <cell r="H4" t="str">
            <v>105300-CES. CARDENAL CARO</v>
          </cell>
          <cell r="J4">
            <v>2</v>
          </cell>
          <cell r="K4">
            <v>6</v>
          </cell>
          <cell r="L4">
            <v>23</v>
          </cell>
          <cell r="M4">
            <v>8</v>
          </cell>
          <cell r="N4">
            <v>5</v>
          </cell>
          <cell r="O4">
            <v>8</v>
          </cell>
          <cell r="P4">
            <v>5</v>
          </cell>
          <cell r="Q4">
            <v>26</v>
          </cell>
          <cell r="S4">
            <v>83</v>
          </cell>
          <cell r="AC4" t="str">
            <v>105300-CES. CARDENAL CARO</v>
          </cell>
          <cell r="AD4">
            <v>2</v>
          </cell>
          <cell r="AE4">
            <v>4</v>
          </cell>
          <cell r="AF4">
            <v>6</v>
          </cell>
          <cell r="AG4">
            <v>13</v>
          </cell>
          <cell r="AH4">
            <v>3</v>
          </cell>
          <cell r="AI4">
            <v>4</v>
          </cell>
          <cell r="AJ4">
            <v>5</v>
          </cell>
          <cell r="AK4">
            <v>10</v>
          </cell>
          <cell r="AL4">
            <v>7</v>
          </cell>
          <cell r="AM4">
            <v>2</v>
          </cell>
          <cell r="AN4">
            <v>56</v>
          </cell>
        </row>
        <row r="5">
          <cell r="H5" t="str">
            <v>105301-CES. LAS COMPAÑIAS</v>
          </cell>
          <cell r="I5">
            <v>15</v>
          </cell>
          <cell r="J5">
            <v>17</v>
          </cell>
          <cell r="K5">
            <v>18</v>
          </cell>
          <cell r="L5">
            <v>16</v>
          </cell>
          <cell r="M5">
            <v>21</v>
          </cell>
          <cell r="N5">
            <v>16</v>
          </cell>
          <cell r="O5">
            <v>16</v>
          </cell>
          <cell r="P5">
            <v>11</v>
          </cell>
          <cell r="Q5">
            <v>14</v>
          </cell>
          <cell r="R5">
            <v>14</v>
          </cell>
          <cell r="S5">
            <v>158</v>
          </cell>
          <cell r="AC5" t="str">
            <v>105301-CES. LAS COMPAÑIAS</v>
          </cell>
          <cell r="AD5">
            <v>9</v>
          </cell>
          <cell r="AE5">
            <v>17</v>
          </cell>
          <cell r="AF5">
            <v>19</v>
          </cell>
          <cell r="AG5">
            <v>7</v>
          </cell>
          <cell r="AH5">
            <v>12</v>
          </cell>
          <cell r="AI5">
            <v>23</v>
          </cell>
          <cell r="AJ5">
            <v>15</v>
          </cell>
          <cell r="AK5">
            <v>8</v>
          </cell>
          <cell r="AL5">
            <v>8</v>
          </cell>
          <cell r="AM5">
            <v>14</v>
          </cell>
          <cell r="AN5">
            <v>132</v>
          </cell>
        </row>
        <row r="6">
          <cell r="H6" t="str">
            <v>105302-CES. PEDRO AGUIRRE C.</v>
          </cell>
          <cell r="I6">
            <v>9</v>
          </cell>
          <cell r="J6">
            <v>17</v>
          </cell>
          <cell r="K6">
            <v>18</v>
          </cell>
          <cell r="L6">
            <v>15</v>
          </cell>
          <cell r="M6">
            <v>18</v>
          </cell>
          <cell r="N6">
            <v>5</v>
          </cell>
          <cell r="O6">
            <v>12</v>
          </cell>
          <cell r="P6">
            <v>9</v>
          </cell>
          <cell r="Q6">
            <v>16</v>
          </cell>
          <cell r="R6">
            <v>11</v>
          </cell>
          <cell r="S6">
            <v>130</v>
          </cell>
          <cell r="AC6" t="str">
            <v>105302-CES. PEDRO AGUIRRE C.</v>
          </cell>
          <cell r="AD6">
            <v>4</v>
          </cell>
          <cell r="AE6">
            <v>1</v>
          </cell>
          <cell r="AF6">
            <v>3</v>
          </cell>
          <cell r="AG6">
            <v>12</v>
          </cell>
          <cell r="AH6">
            <v>8</v>
          </cell>
          <cell r="AI6">
            <v>32</v>
          </cell>
          <cell r="AJ6">
            <v>7</v>
          </cell>
          <cell r="AK6">
            <v>3</v>
          </cell>
          <cell r="AL6">
            <v>5</v>
          </cell>
          <cell r="AM6">
            <v>10</v>
          </cell>
          <cell r="AN6">
            <v>85</v>
          </cell>
        </row>
        <row r="7">
          <cell r="H7" t="str">
            <v>105313-CES. SCHAFFHAUSER</v>
          </cell>
          <cell r="I7">
            <v>15</v>
          </cell>
          <cell r="J7">
            <v>6</v>
          </cell>
          <cell r="K7">
            <v>15</v>
          </cell>
          <cell r="L7">
            <v>7</v>
          </cell>
          <cell r="M7">
            <v>2</v>
          </cell>
          <cell r="N7">
            <v>6</v>
          </cell>
          <cell r="O7">
            <v>3</v>
          </cell>
          <cell r="P7">
            <v>14</v>
          </cell>
          <cell r="Q7">
            <v>2</v>
          </cell>
          <cell r="R7">
            <v>3</v>
          </cell>
          <cell r="S7">
            <v>73</v>
          </cell>
          <cell r="AC7" t="str">
            <v>105313-CES. SCHAFFHAUSER</v>
          </cell>
          <cell r="AI7">
            <v>16</v>
          </cell>
          <cell r="AN7">
            <v>16</v>
          </cell>
        </row>
        <row r="8">
          <cell r="H8" t="str">
            <v>105319-CES. CARDENAL R.S.H.</v>
          </cell>
          <cell r="I8">
            <v>10</v>
          </cell>
          <cell r="J8">
            <v>7</v>
          </cell>
          <cell r="K8">
            <v>20</v>
          </cell>
          <cell r="L8">
            <v>21</v>
          </cell>
          <cell r="M8">
            <v>15</v>
          </cell>
          <cell r="N8">
            <v>24</v>
          </cell>
          <cell r="O8">
            <v>17</v>
          </cell>
          <cell r="P8">
            <v>24</v>
          </cell>
          <cell r="Q8">
            <v>14</v>
          </cell>
          <cell r="R8">
            <v>16</v>
          </cell>
          <cell r="S8">
            <v>168</v>
          </cell>
          <cell r="AC8" t="str">
            <v>105319-CES. CARDENAL R.S.H.</v>
          </cell>
          <cell r="AI8">
            <v>83</v>
          </cell>
          <cell r="AJ8">
            <v>3</v>
          </cell>
          <cell r="AK8">
            <v>1</v>
          </cell>
          <cell r="AL8">
            <v>2</v>
          </cell>
          <cell r="AN8">
            <v>89</v>
          </cell>
        </row>
        <row r="9">
          <cell r="H9" t="str">
            <v>105325-CESFAM JUAN PABLO II</v>
          </cell>
          <cell r="J9">
            <v>8</v>
          </cell>
          <cell r="K9">
            <v>42</v>
          </cell>
          <cell r="N9">
            <v>23</v>
          </cell>
          <cell r="P9">
            <v>18</v>
          </cell>
          <cell r="Q9">
            <v>3</v>
          </cell>
          <cell r="R9">
            <v>10</v>
          </cell>
          <cell r="S9">
            <v>104</v>
          </cell>
          <cell r="AC9" t="str">
            <v>105325-CESFAM JUAN PABLO II</v>
          </cell>
          <cell r="AE9">
            <v>23</v>
          </cell>
          <cell r="AF9">
            <v>1</v>
          </cell>
          <cell r="AK9">
            <v>10</v>
          </cell>
          <cell r="AN9">
            <v>34</v>
          </cell>
        </row>
        <row r="10">
          <cell r="H10" t="str">
            <v>105400-P.S.R. ALGARROBITO            </v>
          </cell>
          <cell r="I10">
            <v>1</v>
          </cell>
          <cell r="J10">
            <v>2</v>
          </cell>
          <cell r="K10">
            <v>4</v>
          </cell>
          <cell r="L10">
            <v>2</v>
          </cell>
          <cell r="M10">
            <v>2</v>
          </cell>
          <cell r="N10">
            <v>2</v>
          </cell>
          <cell r="O10">
            <v>4</v>
          </cell>
          <cell r="P10">
            <v>4</v>
          </cell>
          <cell r="Q10">
            <v>4</v>
          </cell>
          <cell r="R10">
            <v>1</v>
          </cell>
          <cell r="S10">
            <v>26</v>
          </cell>
          <cell r="AC10" t="str">
            <v>105700-CECOF VILLA EL INDIO</v>
          </cell>
          <cell r="AL10">
            <v>1</v>
          </cell>
          <cell r="AN10">
            <v>1</v>
          </cell>
        </row>
        <row r="11">
          <cell r="H11" t="str">
            <v>105402-P.S.R. EL ROMERO</v>
          </cell>
          <cell r="K11">
            <v>1</v>
          </cell>
          <cell r="S11">
            <v>1</v>
          </cell>
          <cell r="AC11" t="str">
            <v>105701-CECOF VILLA ALEMANIA</v>
          </cell>
          <cell r="AD11">
            <v>2</v>
          </cell>
          <cell r="AF11">
            <v>5</v>
          </cell>
          <cell r="AG11">
            <v>4</v>
          </cell>
          <cell r="AI11">
            <v>4</v>
          </cell>
          <cell r="AL11">
            <v>1</v>
          </cell>
          <cell r="AN11">
            <v>16</v>
          </cell>
        </row>
        <row r="12">
          <cell r="H12" t="str">
            <v>105499-P.S.R. LAMBERT</v>
          </cell>
          <cell r="J12">
            <v>1</v>
          </cell>
          <cell r="O12">
            <v>2</v>
          </cell>
          <cell r="R12">
            <v>1</v>
          </cell>
          <cell r="S12">
            <v>4</v>
          </cell>
          <cell r="AD12">
            <v>17</v>
          </cell>
          <cell r="AE12">
            <v>45</v>
          </cell>
          <cell r="AF12">
            <v>34</v>
          </cell>
          <cell r="AG12">
            <v>36</v>
          </cell>
          <cell r="AH12">
            <v>23</v>
          </cell>
          <cell r="AI12">
            <v>162</v>
          </cell>
          <cell r="AJ12">
            <v>30</v>
          </cell>
          <cell r="AK12">
            <v>32</v>
          </cell>
          <cell r="AL12">
            <v>24</v>
          </cell>
          <cell r="AM12">
            <v>26</v>
          </cell>
          <cell r="AN12">
            <v>429</v>
          </cell>
        </row>
        <row r="13">
          <cell r="H13" t="str">
            <v>105700-CECOF VILLA EL INDIO</v>
          </cell>
          <cell r="K13">
            <v>1</v>
          </cell>
          <cell r="O13">
            <v>3</v>
          </cell>
          <cell r="P13">
            <v>1</v>
          </cell>
          <cell r="S13">
            <v>5</v>
          </cell>
          <cell r="AC13" t="str">
            <v>105303-CES. SAN JUAN</v>
          </cell>
          <cell r="AD13">
            <v>4</v>
          </cell>
          <cell r="AE13">
            <v>2</v>
          </cell>
          <cell r="AF13">
            <v>6</v>
          </cell>
          <cell r="AG13">
            <v>3</v>
          </cell>
          <cell r="AH13">
            <v>1</v>
          </cell>
          <cell r="AJ13">
            <v>10</v>
          </cell>
          <cell r="AK13">
            <v>1</v>
          </cell>
          <cell r="AL13">
            <v>4</v>
          </cell>
          <cell r="AM13">
            <v>3</v>
          </cell>
          <cell r="AN13">
            <v>34</v>
          </cell>
        </row>
        <row r="14">
          <cell r="H14" t="str">
            <v>105701-CECOF VILLA ALEMANIA</v>
          </cell>
          <cell r="J14">
            <v>1</v>
          </cell>
          <cell r="K14">
            <v>1</v>
          </cell>
          <cell r="L14">
            <v>1</v>
          </cell>
          <cell r="N14">
            <v>1</v>
          </cell>
          <cell r="O14">
            <v>1</v>
          </cell>
          <cell r="P14">
            <v>2</v>
          </cell>
          <cell r="S14">
            <v>7</v>
          </cell>
          <cell r="AC14" t="str">
            <v>105304-CES. SANTA CECILIA</v>
          </cell>
          <cell r="AD14">
            <v>7</v>
          </cell>
          <cell r="AE14">
            <v>4</v>
          </cell>
          <cell r="AF14">
            <v>4</v>
          </cell>
          <cell r="AG14">
            <v>6</v>
          </cell>
          <cell r="AH14">
            <v>2</v>
          </cell>
          <cell r="AI14">
            <v>5</v>
          </cell>
          <cell r="AJ14">
            <v>7</v>
          </cell>
          <cell r="AK14">
            <v>5</v>
          </cell>
          <cell r="AM14">
            <v>9</v>
          </cell>
          <cell r="AN14">
            <v>49</v>
          </cell>
        </row>
        <row r="15">
          <cell r="H15" t="str">
            <v>105702-CECOF VILLA LAMBERT</v>
          </cell>
          <cell r="I15">
            <v>1</v>
          </cell>
          <cell r="J15">
            <v>1</v>
          </cell>
          <cell r="K15">
            <v>1</v>
          </cell>
          <cell r="M15">
            <v>1</v>
          </cell>
          <cell r="N15">
            <v>2</v>
          </cell>
          <cell r="P15">
            <v>4</v>
          </cell>
          <cell r="R15">
            <v>1</v>
          </cell>
          <cell r="S15">
            <v>11</v>
          </cell>
          <cell r="AC15" t="str">
            <v>105305-CES. TIERRAS BLANCAS</v>
          </cell>
          <cell r="AD15">
            <v>12</v>
          </cell>
          <cell r="AE15">
            <v>1</v>
          </cell>
          <cell r="AF15">
            <v>1</v>
          </cell>
          <cell r="AG15">
            <v>10</v>
          </cell>
          <cell r="AH15">
            <v>16</v>
          </cell>
          <cell r="AI15">
            <v>15</v>
          </cell>
          <cell r="AJ15">
            <v>8</v>
          </cell>
          <cell r="AK15">
            <v>23</v>
          </cell>
          <cell r="AL15">
            <v>18</v>
          </cell>
          <cell r="AM15">
            <v>11</v>
          </cell>
          <cell r="AN15">
            <v>115</v>
          </cell>
        </row>
        <row r="16">
          <cell r="I16">
            <v>51</v>
          </cell>
          <cell r="J16">
            <v>62</v>
          </cell>
          <cell r="K16">
            <v>127</v>
          </cell>
          <cell r="L16">
            <v>85</v>
          </cell>
          <cell r="M16">
            <v>67</v>
          </cell>
          <cell r="N16">
            <v>84</v>
          </cell>
          <cell r="O16">
            <v>66</v>
          </cell>
          <cell r="P16">
            <v>92</v>
          </cell>
          <cell r="Q16">
            <v>79</v>
          </cell>
          <cell r="R16">
            <v>57</v>
          </cell>
          <cell r="S16">
            <v>770</v>
          </cell>
          <cell r="AC16" t="str">
            <v>105321-CES. RURAL  TONGOY</v>
          </cell>
          <cell r="AE16">
            <v>2</v>
          </cell>
          <cell r="AG16">
            <v>2</v>
          </cell>
          <cell r="AK16">
            <v>1</v>
          </cell>
          <cell r="AL16">
            <v>2</v>
          </cell>
          <cell r="AM16">
            <v>1</v>
          </cell>
          <cell r="AN16">
            <v>8</v>
          </cell>
        </row>
        <row r="17">
          <cell r="H17" t="str">
            <v>105303-CES. SAN JUAN</v>
          </cell>
          <cell r="I17">
            <v>19</v>
          </cell>
          <cell r="J17">
            <v>22</v>
          </cell>
          <cell r="K17">
            <v>31</v>
          </cell>
          <cell r="L17">
            <v>30</v>
          </cell>
          <cell r="M17">
            <v>23</v>
          </cell>
          <cell r="N17">
            <v>20</v>
          </cell>
          <cell r="O17">
            <v>35</v>
          </cell>
          <cell r="P17">
            <v>17</v>
          </cell>
          <cell r="Q17">
            <v>21</v>
          </cell>
          <cell r="R17">
            <v>13</v>
          </cell>
          <cell r="S17">
            <v>231</v>
          </cell>
          <cell r="AC17" t="str">
            <v>105323-CES. DR. SERGIO AGUILAR</v>
          </cell>
          <cell r="AE17">
            <v>20</v>
          </cell>
          <cell r="AF17">
            <v>23</v>
          </cell>
          <cell r="AG17">
            <v>16</v>
          </cell>
          <cell r="AH17">
            <v>12</v>
          </cell>
          <cell r="AI17">
            <v>9</v>
          </cell>
          <cell r="AJ17">
            <v>26</v>
          </cell>
          <cell r="AK17">
            <v>17</v>
          </cell>
          <cell r="AL17">
            <v>5</v>
          </cell>
          <cell r="AM17">
            <v>10</v>
          </cell>
          <cell r="AN17">
            <v>138</v>
          </cell>
        </row>
        <row r="18">
          <cell r="H18" t="str">
            <v>105304-CES. SANTA CECILIA</v>
          </cell>
          <cell r="I18">
            <v>4</v>
          </cell>
          <cell r="J18">
            <v>10</v>
          </cell>
          <cell r="K18">
            <v>9</v>
          </cell>
          <cell r="L18">
            <v>9</v>
          </cell>
          <cell r="M18">
            <v>20</v>
          </cell>
          <cell r="N18">
            <v>9</v>
          </cell>
          <cell r="O18">
            <v>6</v>
          </cell>
          <cell r="P18">
            <v>14</v>
          </cell>
          <cell r="Q18">
            <v>8</v>
          </cell>
          <cell r="R18">
            <v>4</v>
          </cell>
          <cell r="S18">
            <v>93</v>
          </cell>
          <cell r="AC18" t="str">
            <v>105405-P.S.R. GUANAQUEROS</v>
          </cell>
          <cell r="AD18">
            <v>1</v>
          </cell>
          <cell r="AF18">
            <v>1</v>
          </cell>
          <cell r="AJ18">
            <v>1</v>
          </cell>
          <cell r="AK18">
            <v>1</v>
          </cell>
          <cell r="AN18">
            <v>4</v>
          </cell>
        </row>
        <row r="19">
          <cell r="H19" t="str">
            <v>105305-CES. TIERRAS BLANCAS</v>
          </cell>
          <cell r="I19">
            <v>24</v>
          </cell>
          <cell r="J19">
            <v>31</v>
          </cell>
          <cell r="K19">
            <v>28</v>
          </cell>
          <cell r="L19">
            <v>20</v>
          </cell>
          <cell r="M19">
            <v>39</v>
          </cell>
          <cell r="N19">
            <v>16</v>
          </cell>
          <cell r="O19">
            <v>40</v>
          </cell>
          <cell r="P19">
            <v>29</v>
          </cell>
          <cell r="Q19">
            <v>21</v>
          </cell>
          <cell r="R19">
            <v>24</v>
          </cell>
          <cell r="S19">
            <v>272</v>
          </cell>
          <cell r="AC19" t="str">
            <v>105406-P.S.R. PAN DE AZUCAR</v>
          </cell>
          <cell r="AD19">
            <v>1</v>
          </cell>
          <cell r="AK19">
            <v>2</v>
          </cell>
          <cell r="AN19">
            <v>3</v>
          </cell>
        </row>
        <row r="20">
          <cell r="H20" t="str">
            <v>105321-CES. RURAL  TONGOY</v>
          </cell>
          <cell r="L20">
            <v>2</v>
          </cell>
          <cell r="M20">
            <v>1</v>
          </cell>
          <cell r="N20">
            <v>2</v>
          </cell>
          <cell r="Q20">
            <v>3</v>
          </cell>
          <cell r="R20">
            <v>2</v>
          </cell>
          <cell r="S20">
            <v>10</v>
          </cell>
          <cell r="AC20" t="str">
            <v>105705-CECOF EL ALBA</v>
          </cell>
          <cell r="AI20">
            <v>3</v>
          </cell>
          <cell r="AL20">
            <v>1</v>
          </cell>
          <cell r="AN20">
            <v>4</v>
          </cell>
        </row>
        <row r="21">
          <cell r="H21" t="str">
            <v>105323-CES. DR. SERGIO AGUILAR</v>
          </cell>
          <cell r="I21">
            <v>26</v>
          </cell>
          <cell r="J21">
            <v>26</v>
          </cell>
          <cell r="K21">
            <v>17</v>
          </cell>
          <cell r="L21">
            <v>36</v>
          </cell>
          <cell r="M21">
            <v>36</v>
          </cell>
          <cell r="N21">
            <v>15</v>
          </cell>
          <cell r="O21">
            <v>38</v>
          </cell>
          <cell r="P21">
            <v>43</v>
          </cell>
          <cell r="Q21">
            <v>19</v>
          </cell>
          <cell r="R21">
            <v>25</v>
          </cell>
          <cell r="S21">
            <v>281</v>
          </cell>
          <cell r="AD21">
            <v>25</v>
          </cell>
          <cell r="AE21">
            <v>29</v>
          </cell>
          <cell r="AF21">
            <v>35</v>
          </cell>
          <cell r="AG21">
            <v>37</v>
          </cell>
          <cell r="AH21">
            <v>31</v>
          </cell>
          <cell r="AI21">
            <v>32</v>
          </cell>
          <cell r="AJ21">
            <v>52</v>
          </cell>
          <cell r="AK21">
            <v>50</v>
          </cell>
          <cell r="AL21">
            <v>30</v>
          </cell>
          <cell r="AM21">
            <v>34</v>
          </cell>
          <cell r="AN21">
            <v>355</v>
          </cell>
        </row>
        <row r="22">
          <cell r="H22" t="str">
            <v>105404-P.S.R. EL TANGUE                         </v>
          </cell>
          <cell r="K22">
            <v>1</v>
          </cell>
          <cell r="L22">
            <v>2</v>
          </cell>
          <cell r="M22">
            <v>1</v>
          </cell>
          <cell r="O22">
            <v>5</v>
          </cell>
          <cell r="P22">
            <v>1</v>
          </cell>
          <cell r="Q22">
            <v>1</v>
          </cell>
          <cell r="R22">
            <v>4</v>
          </cell>
          <cell r="S22">
            <v>15</v>
          </cell>
          <cell r="AC22" t="str">
            <v>105106-HOSPITAL ANDACOLLO</v>
          </cell>
          <cell r="AD22">
            <v>2</v>
          </cell>
          <cell r="AE22">
            <v>2</v>
          </cell>
          <cell r="AG22">
            <v>2</v>
          </cell>
          <cell r="AH22">
            <v>3</v>
          </cell>
          <cell r="AJ22">
            <v>3</v>
          </cell>
          <cell r="AK22">
            <v>2</v>
          </cell>
          <cell r="AL22">
            <v>4</v>
          </cell>
          <cell r="AM22">
            <v>1</v>
          </cell>
          <cell r="AN22">
            <v>19</v>
          </cell>
        </row>
        <row r="23">
          <cell r="H23" t="str">
            <v>105405-P.S.R. GUANAQUEROS</v>
          </cell>
          <cell r="I23">
            <v>1</v>
          </cell>
          <cell r="J23">
            <v>1</v>
          </cell>
          <cell r="K23">
            <v>2</v>
          </cell>
          <cell r="P23">
            <v>1</v>
          </cell>
          <cell r="S23">
            <v>5</v>
          </cell>
          <cell r="AD23">
            <v>2</v>
          </cell>
          <cell r="AE23">
            <v>2</v>
          </cell>
          <cell r="AG23">
            <v>2</v>
          </cell>
          <cell r="AH23">
            <v>3</v>
          </cell>
          <cell r="AJ23">
            <v>3</v>
          </cell>
          <cell r="AK23">
            <v>2</v>
          </cell>
          <cell r="AL23">
            <v>4</v>
          </cell>
          <cell r="AM23">
            <v>1</v>
          </cell>
          <cell r="AN23">
            <v>19</v>
          </cell>
        </row>
        <row r="24">
          <cell r="H24" t="str">
            <v>105406-P.S.R. PAN DE AZUCAR</v>
          </cell>
          <cell r="I24">
            <v>2</v>
          </cell>
          <cell r="J24">
            <v>4</v>
          </cell>
          <cell r="K24">
            <v>5</v>
          </cell>
          <cell r="L24">
            <v>2</v>
          </cell>
          <cell r="M24">
            <v>1</v>
          </cell>
          <cell r="N24">
            <v>3</v>
          </cell>
          <cell r="O24">
            <v>8</v>
          </cell>
          <cell r="P24">
            <v>3</v>
          </cell>
          <cell r="Q24">
            <v>4</v>
          </cell>
          <cell r="R24">
            <v>2</v>
          </cell>
          <cell r="S24">
            <v>34</v>
          </cell>
          <cell r="AC24" t="str">
            <v>105107-HOSPITAL VICUÑA</v>
          </cell>
          <cell r="AE24">
            <v>1</v>
          </cell>
          <cell r="AG24">
            <v>1</v>
          </cell>
          <cell r="AH24">
            <v>1</v>
          </cell>
          <cell r="AI24">
            <v>1</v>
          </cell>
          <cell r="AJ24">
            <v>2</v>
          </cell>
          <cell r="AK24">
            <v>4</v>
          </cell>
          <cell r="AL24">
            <v>3</v>
          </cell>
          <cell r="AM24">
            <v>1</v>
          </cell>
          <cell r="AN24">
            <v>14</v>
          </cell>
        </row>
        <row r="25">
          <cell r="H25" t="str">
            <v>105407-P.S.R. TAMBILLOS</v>
          </cell>
          <cell r="J25">
            <v>1</v>
          </cell>
          <cell r="K25">
            <v>1</v>
          </cell>
          <cell r="L25">
            <v>1</v>
          </cell>
          <cell r="S25">
            <v>3</v>
          </cell>
          <cell r="AE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2</v>
          </cell>
          <cell r="AK25">
            <v>4</v>
          </cell>
          <cell r="AL25">
            <v>3</v>
          </cell>
          <cell r="AM25">
            <v>1</v>
          </cell>
          <cell r="AN25">
            <v>14</v>
          </cell>
        </row>
        <row r="26">
          <cell r="H26" t="str">
            <v>105705-CECOF EL ALBA</v>
          </cell>
          <cell r="I26">
            <v>3</v>
          </cell>
          <cell r="J26">
            <v>4</v>
          </cell>
          <cell r="K26">
            <v>3</v>
          </cell>
          <cell r="L26">
            <v>1</v>
          </cell>
          <cell r="M26">
            <v>2</v>
          </cell>
          <cell r="N26">
            <v>1</v>
          </cell>
          <cell r="P26">
            <v>1</v>
          </cell>
          <cell r="Q26">
            <v>2</v>
          </cell>
          <cell r="S26">
            <v>17</v>
          </cell>
          <cell r="AC26" t="str">
            <v>105103-HOSPITAL ILLAPEL</v>
          </cell>
          <cell r="AD26">
            <v>2</v>
          </cell>
          <cell r="AE26">
            <v>4</v>
          </cell>
          <cell r="AF26">
            <v>9</v>
          </cell>
          <cell r="AH26">
            <v>3</v>
          </cell>
          <cell r="AI26">
            <v>11</v>
          </cell>
          <cell r="AJ26">
            <v>15</v>
          </cell>
          <cell r="AK26">
            <v>14</v>
          </cell>
          <cell r="AL26">
            <v>4</v>
          </cell>
          <cell r="AM26">
            <v>9</v>
          </cell>
          <cell r="AN26">
            <v>71</v>
          </cell>
        </row>
        <row r="27">
          <cell r="I27">
            <v>79</v>
          </cell>
          <cell r="J27">
            <v>99</v>
          </cell>
          <cell r="K27">
            <v>97</v>
          </cell>
          <cell r="L27">
            <v>103</v>
          </cell>
          <cell r="M27">
            <v>123</v>
          </cell>
          <cell r="N27">
            <v>66</v>
          </cell>
          <cell r="O27">
            <v>132</v>
          </cell>
          <cell r="P27">
            <v>109</v>
          </cell>
          <cell r="Q27">
            <v>79</v>
          </cell>
          <cell r="R27">
            <v>74</v>
          </cell>
          <cell r="S27">
            <v>961</v>
          </cell>
          <cell r="AC27" t="str">
            <v>105326-CESFAM SAN RAFAEL</v>
          </cell>
          <cell r="AH27">
            <v>1</v>
          </cell>
          <cell r="AN27">
            <v>1</v>
          </cell>
        </row>
        <row r="28">
          <cell r="H28" t="str">
            <v>105106-HOSPITAL ANDACOLLO</v>
          </cell>
          <cell r="I28">
            <v>1</v>
          </cell>
          <cell r="J28">
            <v>10</v>
          </cell>
          <cell r="L28">
            <v>3</v>
          </cell>
          <cell r="M28">
            <v>5</v>
          </cell>
          <cell r="N28">
            <v>3</v>
          </cell>
          <cell r="O28">
            <v>12</v>
          </cell>
          <cell r="P28">
            <v>3</v>
          </cell>
          <cell r="Q28">
            <v>10</v>
          </cell>
          <cell r="R28">
            <v>6</v>
          </cell>
          <cell r="S28">
            <v>53</v>
          </cell>
          <cell r="AC28" t="str">
            <v>105443-P.S.R. CARCAMO                   </v>
          </cell>
          <cell r="AH28">
            <v>1</v>
          </cell>
          <cell r="AN28">
            <v>1</v>
          </cell>
        </row>
        <row r="29">
          <cell r="I29">
            <v>1</v>
          </cell>
          <cell r="J29">
            <v>10</v>
          </cell>
          <cell r="L29">
            <v>3</v>
          </cell>
          <cell r="M29">
            <v>5</v>
          </cell>
          <cell r="N29">
            <v>3</v>
          </cell>
          <cell r="O29">
            <v>12</v>
          </cell>
          <cell r="P29">
            <v>3</v>
          </cell>
          <cell r="Q29">
            <v>10</v>
          </cell>
          <cell r="R29">
            <v>6</v>
          </cell>
          <cell r="S29">
            <v>53</v>
          </cell>
          <cell r="AC29" t="str">
            <v>105449-P.S.R. TUNGA NORTE</v>
          </cell>
          <cell r="AG29">
            <v>1</v>
          </cell>
          <cell r="AN29">
            <v>1</v>
          </cell>
        </row>
        <row r="30">
          <cell r="H30" t="str">
            <v>105314-CES. LA HIGUERA</v>
          </cell>
          <cell r="I30">
            <v>1</v>
          </cell>
          <cell r="K30">
            <v>1</v>
          </cell>
          <cell r="M30">
            <v>1</v>
          </cell>
          <cell r="N30">
            <v>2</v>
          </cell>
          <cell r="P30">
            <v>1</v>
          </cell>
          <cell r="S30">
            <v>6</v>
          </cell>
          <cell r="AC30" t="str">
            <v>105485-P.S.R. PLAN DE HORNOS</v>
          </cell>
          <cell r="AE30">
            <v>1</v>
          </cell>
          <cell r="AN30">
            <v>1</v>
          </cell>
        </row>
        <row r="31">
          <cell r="H31" t="str">
            <v>105500-P.S.R. CALETA HORNOS        </v>
          </cell>
          <cell r="O31">
            <v>1</v>
          </cell>
          <cell r="S31">
            <v>1</v>
          </cell>
          <cell r="AC31" t="str">
            <v>105496-P.S.R. PINTACURA SUR</v>
          </cell>
          <cell r="AK31">
            <v>2</v>
          </cell>
          <cell r="AN31">
            <v>2</v>
          </cell>
        </row>
        <row r="32">
          <cell r="H32" t="str">
            <v>105506-P.S.R. EL TRAPICHE</v>
          </cell>
          <cell r="M32">
            <v>1</v>
          </cell>
          <cell r="N32">
            <v>1</v>
          </cell>
          <cell r="S32">
            <v>2</v>
          </cell>
          <cell r="AD32">
            <v>2</v>
          </cell>
          <cell r="AE32">
            <v>5</v>
          </cell>
          <cell r="AF32">
            <v>9</v>
          </cell>
          <cell r="AG32">
            <v>1</v>
          </cell>
          <cell r="AH32">
            <v>5</v>
          </cell>
          <cell r="AI32">
            <v>11</v>
          </cell>
          <cell r="AJ32">
            <v>15</v>
          </cell>
          <cell r="AK32">
            <v>16</v>
          </cell>
          <cell r="AL32">
            <v>4</v>
          </cell>
          <cell r="AM32">
            <v>9</v>
          </cell>
          <cell r="AN32">
            <v>77</v>
          </cell>
        </row>
        <row r="33">
          <cell r="I33">
            <v>1</v>
          </cell>
          <cell r="K33">
            <v>1</v>
          </cell>
          <cell r="M33">
            <v>2</v>
          </cell>
          <cell r="N33">
            <v>3</v>
          </cell>
          <cell r="O33">
            <v>1</v>
          </cell>
          <cell r="P33">
            <v>1</v>
          </cell>
          <cell r="S33">
            <v>9</v>
          </cell>
          <cell r="AC33" t="str">
            <v>105309-CES. RURAL CANELA</v>
          </cell>
          <cell r="AF33">
            <v>1</v>
          </cell>
          <cell r="AK33">
            <v>8</v>
          </cell>
          <cell r="AM33">
            <v>1</v>
          </cell>
          <cell r="AN33">
            <v>10</v>
          </cell>
        </row>
        <row r="34">
          <cell r="H34" t="str">
            <v>105306-CES. PAIHUANO</v>
          </cell>
          <cell r="N34">
            <v>2</v>
          </cell>
          <cell r="P34">
            <v>2</v>
          </cell>
          <cell r="Q34">
            <v>1</v>
          </cell>
          <cell r="S34">
            <v>5</v>
          </cell>
          <cell r="AC34" t="str">
            <v>105450-P.S.R. MINCHA NORTE            </v>
          </cell>
          <cell r="AI34">
            <v>1</v>
          </cell>
          <cell r="AM34">
            <v>1</v>
          </cell>
          <cell r="AN34">
            <v>2</v>
          </cell>
        </row>
        <row r="35">
          <cell r="H35" t="str">
            <v>105477-P.S.R. PISCO ELQUI</v>
          </cell>
          <cell r="O35">
            <v>1</v>
          </cell>
          <cell r="P35">
            <v>1</v>
          </cell>
          <cell r="S35">
            <v>2</v>
          </cell>
          <cell r="AC35" t="str">
            <v>105482-P.S.R. CANELA ALTA</v>
          </cell>
          <cell r="AD35">
            <v>1</v>
          </cell>
          <cell r="AE35">
            <v>1</v>
          </cell>
          <cell r="AN35">
            <v>2</v>
          </cell>
        </row>
        <row r="36">
          <cell r="N36">
            <v>2</v>
          </cell>
          <cell r="O36">
            <v>1</v>
          </cell>
          <cell r="P36">
            <v>3</v>
          </cell>
          <cell r="Q36">
            <v>1</v>
          </cell>
          <cell r="S36">
            <v>7</v>
          </cell>
          <cell r="AC36" t="str">
            <v>105498-P.S.R. QUEBRADA DE LINARES</v>
          </cell>
          <cell r="AJ36">
            <v>1</v>
          </cell>
          <cell r="AN36">
            <v>1</v>
          </cell>
        </row>
        <row r="37">
          <cell r="H37" t="str">
            <v>105107-HOSPITAL VICUÑA</v>
          </cell>
          <cell r="I37">
            <v>6</v>
          </cell>
          <cell r="J37">
            <v>11</v>
          </cell>
          <cell r="K37">
            <v>6</v>
          </cell>
          <cell r="L37">
            <v>4</v>
          </cell>
          <cell r="N37">
            <v>4</v>
          </cell>
          <cell r="O37">
            <v>5</v>
          </cell>
          <cell r="P37">
            <v>16</v>
          </cell>
          <cell r="Q37">
            <v>15</v>
          </cell>
          <cell r="R37">
            <v>4</v>
          </cell>
          <cell r="S37">
            <v>71</v>
          </cell>
          <cell r="AD37">
            <v>1</v>
          </cell>
          <cell r="AE37">
            <v>1</v>
          </cell>
          <cell r="AF37">
            <v>1</v>
          </cell>
          <cell r="AI37">
            <v>1</v>
          </cell>
          <cell r="AJ37">
            <v>1</v>
          </cell>
          <cell r="AK37">
            <v>8</v>
          </cell>
          <cell r="AM37">
            <v>2</v>
          </cell>
          <cell r="AN37">
            <v>15</v>
          </cell>
        </row>
        <row r="38">
          <cell r="H38" t="str">
            <v>105467-P.S.R. DIAGUITAS</v>
          </cell>
          <cell r="L38">
            <v>2</v>
          </cell>
          <cell r="N38">
            <v>1</v>
          </cell>
          <cell r="S38">
            <v>3</v>
          </cell>
          <cell r="AC38" t="str">
            <v>105108-HOSPITAL LOS VILOS</v>
          </cell>
          <cell r="AD38">
            <v>6</v>
          </cell>
          <cell r="AE38">
            <v>5</v>
          </cell>
          <cell r="AF38">
            <v>1</v>
          </cell>
          <cell r="AG38">
            <v>1</v>
          </cell>
          <cell r="AI38">
            <v>17</v>
          </cell>
          <cell r="AK38">
            <v>7</v>
          </cell>
          <cell r="AN38">
            <v>37</v>
          </cell>
        </row>
        <row r="39">
          <cell r="H39" t="str">
            <v>105468-P.S.R. EL MOLLE</v>
          </cell>
          <cell r="Q39">
            <v>1</v>
          </cell>
          <cell r="S39">
            <v>1</v>
          </cell>
          <cell r="AC39" t="str">
            <v>105478-P.S.R. CAIMANES                   </v>
          </cell>
          <cell r="AE39">
            <v>1</v>
          </cell>
          <cell r="AL39">
            <v>2</v>
          </cell>
          <cell r="AN39">
            <v>3</v>
          </cell>
        </row>
        <row r="40">
          <cell r="H40" t="str">
            <v>105472-P.S.R. RIVADAVIA</v>
          </cell>
          <cell r="I40">
            <v>1</v>
          </cell>
          <cell r="L40">
            <v>1</v>
          </cell>
          <cell r="Q40">
            <v>1</v>
          </cell>
          <cell r="S40">
            <v>3</v>
          </cell>
          <cell r="AC40" t="str">
            <v>105479-P.S.R. GUANGUALI</v>
          </cell>
          <cell r="AH40">
            <v>1</v>
          </cell>
          <cell r="AN40">
            <v>1</v>
          </cell>
        </row>
        <row r="41">
          <cell r="H41" t="str">
            <v>105473-P.S.R. TALCUNA</v>
          </cell>
          <cell r="P41">
            <v>2</v>
          </cell>
          <cell r="S41">
            <v>2</v>
          </cell>
          <cell r="AC41" t="str">
            <v>105480-P.S.R. QUILIMARI</v>
          </cell>
          <cell r="AE41">
            <v>2</v>
          </cell>
          <cell r="AN41">
            <v>2</v>
          </cell>
        </row>
        <row r="42">
          <cell r="H42" t="str">
            <v>105502-P.S.R. CALINGASTA</v>
          </cell>
          <cell r="I42">
            <v>1</v>
          </cell>
          <cell r="J42">
            <v>1</v>
          </cell>
          <cell r="N42">
            <v>1</v>
          </cell>
          <cell r="P42">
            <v>1</v>
          </cell>
          <cell r="S42">
            <v>4</v>
          </cell>
          <cell r="AD42">
            <v>6</v>
          </cell>
          <cell r="AE42">
            <v>8</v>
          </cell>
          <cell r="AF42">
            <v>1</v>
          </cell>
          <cell r="AG42">
            <v>1</v>
          </cell>
          <cell r="AH42">
            <v>1</v>
          </cell>
          <cell r="AI42">
            <v>17</v>
          </cell>
          <cell r="AK42">
            <v>7</v>
          </cell>
          <cell r="AL42">
            <v>2</v>
          </cell>
          <cell r="AN42">
            <v>43</v>
          </cell>
        </row>
        <row r="43">
          <cell r="H43" t="str">
            <v>105509-P.S.R. GUALLIGUAICA</v>
          </cell>
          <cell r="Q43">
            <v>1</v>
          </cell>
          <cell r="R43">
            <v>1</v>
          </cell>
          <cell r="S43">
            <v>2</v>
          </cell>
          <cell r="AC43" t="str">
            <v>105104-HOSPITAL SALAMANCA</v>
          </cell>
          <cell r="AE43">
            <v>10</v>
          </cell>
          <cell r="AF43">
            <v>4</v>
          </cell>
          <cell r="AG43">
            <v>3</v>
          </cell>
          <cell r="AH43">
            <v>4</v>
          </cell>
          <cell r="AI43">
            <v>12</v>
          </cell>
          <cell r="AJ43">
            <v>11</v>
          </cell>
          <cell r="AK43">
            <v>2</v>
          </cell>
          <cell r="AL43">
            <v>3</v>
          </cell>
          <cell r="AM43">
            <v>6</v>
          </cell>
          <cell r="AN43">
            <v>55</v>
          </cell>
        </row>
        <row r="44">
          <cell r="I44">
            <v>8</v>
          </cell>
          <cell r="J44">
            <v>12</v>
          </cell>
          <cell r="K44">
            <v>6</v>
          </cell>
          <cell r="L44">
            <v>7</v>
          </cell>
          <cell r="N44">
            <v>6</v>
          </cell>
          <cell r="O44">
            <v>5</v>
          </cell>
          <cell r="P44">
            <v>19</v>
          </cell>
          <cell r="Q44">
            <v>18</v>
          </cell>
          <cell r="R44">
            <v>5</v>
          </cell>
          <cell r="S44">
            <v>86</v>
          </cell>
          <cell r="AC44" t="str">
            <v>105452-P.S.R. CUNCUMEN                 </v>
          </cell>
          <cell r="AD44">
            <v>1</v>
          </cell>
          <cell r="AE44">
            <v>1</v>
          </cell>
          <cell r="AG44">
            <v>2</v>
          </cell>
          <cell r="AH44">
            <v>3</v>
          </cell>
          <cell r="AI44">
            <v>4</v>
          </cell>
          <cell r="AJ44">
            <v>1</v>
          </cell>
          <cell r="AM44">
            <v>1</v>
          </cell>
          <cell r="AN44">
            <v>13</v>
          </cell>
        </row>
        <row r="45">
          <cell r="H45" t="str">
            <v>105103-HOSPITAL ILLAPEL</v>
          </cell>
          <cell r="I45">
            <v>5</v>
          </cell>
          <cell r="J45">
            <v>9</v>
          </cell>
          <cell r="K45">
            <v>6</v>
          </cell>
          <cell r="L45">
            <v>9</v>
          </cell>
          <cell r="M45">
            <v>12</v>
          </cell>
          <cell r="N45">
            <v>10</v>
          </cell>
          <cell r="O45">
            <v>8</v>
          </cell>
          <cell r="P45">
            <v>15</v>
          </cell>
          <cell r="Q45">
            <v>4</v>
          </cell>
          <cell r="R45">
            <v>4</v>
          </cell>
          <cell r="S45">
            <v>82</v>
          </cell>
          <cell r="AC45" t="str">
            <v>105453-P.S.R. TRANQUILLA</v>
          </cell>
          <cell r="AJ45">
            <v>1</v>
          </cell>
          <cell r="AN45">
            <v>1</v>
          </cell>
        </row>
        <row r="46">
          <cell r="H46" t="str">
            <v>105326-CESFAM SAN RAFAEL</v>
          </cell>
          <cell r="I46">
            <v>1</v>
          </cell>
          <cell r="J46">
            <v>3</v>
          </cell>
          <cell r="N46">
            <v>2</v>
          </cell>
          <cell r="O46">
            <v>1</v>
          </cell>
          <cell r="P46">
            <v>2</v>
          </cell>
          <cell r="Q46">
            <v>5</v>
          </cell>
          <cell r="R46">
            <v>1</v>
          </cell>
          <cell r="S46">
            <v>15</v>
          </cell>
          <cell r="AC46" t="str">
            <v>105454-P.S.R. CUNLAGUA</v>
          </cell>
          <cell r="AG46">
            <v>1</v>
          </cell>
          <cell r="AN46">
            <v>1</v>
          </cell>
        </row>
        <row r="47">
          <cell r="H47" t="str">
            <v>105443-P.S.R. CARCAMO                   </v>
          </cell>
          <cell r="O47">
            <v>1</v>
          </cell>
          <cell r="P47">
            <v>1</v>
          </cell>
          <cell r="S47">
            <v>2</v>
          </cell>
          <cell r="AC47" t="str">
            <v>105455-P.S.R. CHILLEPIN</v>
          </cell>
          <cell r="AD47">
            <v>3</v>
          </cell>
          <cell r="AE47">
            <v>1</v>
          </cell>
          <cell r="AK47">
            <v>1</v>
          </cell>
          <cell r="AN47">
            <v>5</v>
          </cell>
        </row>
        <row r="48">
          <cell r="H48" t="str">
            <v>105445-P.S.R. LIMAHUIDA</v>
          </cell>
          <cell r="O48">
            <v>1</v>
          </cell>
          <cell r="P48">
            <v>2</v>
          </cell>
          <cell r="S48">
            <v>3</v>
          </cell>
          <cell r="AC48" t="str">
            <v>105456-P.S.R. LLIMPO</v>
          </cell>
          <cell r="AF48">
            <v>2</v>
          </cell>
          <cell r="AJ48">
            <v>1</v>
          </cell>
          <cell r="AN48">
            <v>3</v>
          </cell>
        </row>
        <row r="49">
          <cell r="H49" t="str">
            <v>105485-P.S.R. PLAN DE HORNOS</v>
          </cell>
          <cell r="K49">
            <v>1</v>
          </cell>
          <cell r="S49">
            <v>1</v>
          </cell>
          <cell r="AC49" t="str">
            <v>105457-P.S.R. SAN AGUSTIN</v>
          </cell>
          <cell r="AD49">
            <v>1</v>
          </cell>
          <cell r="AN49">
            <v>1</v>
          </cell>
        </row>
        <row r="50">
          <cell r="H50" t="str">
            <v>105487-P.S.R. CAÑAS UNO</v>
          </cell>
          <cell r="M50">
            <v>1</v>
          </cell>
          <cell r="O50">
            <v>2</v>
          </cell>
          <cell r="S50">
            <v>3</v>
          </cell>
          <cell r="AC50" t="str">
            <v>105458-P.S.R. TAHUINCO</v>
          </cell>
          <cell r="AF50">
            <v>1</v>
          </cell>
          <cell r="AH50">
            <v>1</v>
          </cell>
          <cell r="AL50">
            <v>1</v>
          </cell>
          <cell r="AN50">
            <v>3</v>
          </cell>
        </row>
        <row r="51">
          <cell r="I51">
            <v>6</v>
          </cell>
          <cell r="J51">
            <v>12</v>
          </cell>
          <cell r="K51">
            <v>7</v>
          </cell>
          <cell r="L51">
            <v>9</v>
          </cell>
          <cell r="M51">
            <v>13</v>
          </cell>
          <cell r="N51">
            <v>12</v>
          </cell>
          <cell r="O51">
            <v>13</v>
          </cell>
          <cell r="P51">
            <v>20</v>
          </cell>
          <cell r="Q51">
            <v>9</v>
          </cell>
          <cell r="R51">
            <v>5</v>
          </cell>
          <cell r="S51">
            <v>106</v>
          </cell>
          <cell r="AC51" t="str">
            <v>105491-P.S.R. QUELEN BAJO</v>
          </cell>
          <cell r="AK51">
            <v>1</v>
          </cell>
          <cell r="AN51">
            <v>1</v>
          </cell>
        </row>
        <row r="52">
          <cell r="H52" t="str">
            <v>105309-CES. RURAL CANELA</v>
          </cell>
          <cell r="I52">
            <v>1</v>
          </cell>
          <cell r="J52">
            <v>4</v>
          </cell>
          <cell r="K52">
            <v>3</v>
          </cell>
          <cell r="M52">
            <v>2</v>
          </cell>
          <cell r="N52">
            <v>2</v>
          </cell>
          <cell r="P52">
            <v>2</v>
          </cell>
          <cell r="R52">
            <v>4</v>
          </cell>
          <cell r="S52">
            <v>18</v>
          </cell>
          <cell r="AC52" t="str">
            <v>105492-P.S.R. CAMISA</v>
          </cell>
          <cell r="AJ52">
            <v>1</v>
          </cell>
          <cell r="AN52">
            <v>1</v>
          </cell>
        </row>
        <row r="53">
          <cell r="H53" t="str">
            <v>105450-P.S.R. MINCHA NORTE            </v>
          </cell>
          <cell r="K53">
            <v>1</v>
          </cell>
          <cell r="S53">
            <v>1</v>
          </cell>
          <cell r="AC53" t="str">
            <v>105501-P.S.R. ARBOLEDA GRANDE</v>
          </cell>
          <cell r="AE53">
            <v>1</v>
          </cell>
          <cell r="AF53">
            <v>1</v>
          </cell>
          <cell r="AH53">
            <v>2</v>
          </cell>
          <cell r="AL53">
            <v>1</v>
          </cell>
          <cell r="AN53">
            <v>5</v>
          </cell>
        </row>
        <row r="54">
          <cell r="H54" t="str">
            <v>105482-P.S.R. CANELA ALTA</v>
          </cell>
          <cell r="J54">
            <v>1</v>
          </cell>
          <cell r="S54">
            <v>1</v>
          </cell>
          <cell r="AD54">
            <v>5</v>
          </cell>
          <cell r="AE54">
            <v>13</v>
          </cell>
          <cell r="AF54">
            <v>8</v>
          </cell>
          <cell r="AG54">
            <v>6</v>
          </cell>
          <cell r="AH54">
            <v>10</v>
          </cell>
          <cell r="AI54">
            <v>16</v>
          </cell>
          <cell r="AJ54">
            <v>15</v>
          </cell>
          <cell r="AK54">
            <v>4</v>
          </cell>
          <cell r="AL54">
            <v>5</v>
          </cell>
          <cell r="AM54">
            <v>7</v>
          </cell>
          <cell r="AN54">
            <v>89</v>
          </cell>
        </row>
        <row r="55">
          <cell r="H55" t="str">
            <v>105484-P.S.R. HUENTELAUQUEN</v>
          </cell>
          <cell r="R55">
            <v>1</v>
          </cell>
          <cell r="S55">
            <v>1</v>
          </cell>
          <cell r="AC55" t="str">
            <v>105315-CES. RURAL C. DE TAMAYA</v>
          </cell>
          <cell r="AE55">
            <v>1</v>
          </cell>
          <cell r="AH55">
            <v>1</v>
          </cell>
          <cell r="AJ55">
            <v>1</v>
          </cell>
          <cell r="AN55">
            <v>3</v>
          </cell>
        </row>
        <row r="56">
          <cell r="H56" t="str">
            <v>105493-P.S.R. MINCHA SUR</v>
          </cell>
          <cell r="L56">
            <v>1</v>
          </cell>
          <cell r="P56">
            <v>1</v>
          </cell>
          <cell r="S56">
            <v>2</v>
          </cell>
          <cell r="AC56" t="str">
            <v>105317-CES. JORGE JORDAN D.</v>
          </cell>
          <cell r="AD56">
            <v>2</v>
          </cell>
          <cell r="AE56">
            <v>1</v>
          </cell>
          <cell r="AF56">
            <v>10</v>
          </cell>
          <cell r="AG56">
            <v>1</v>
          </cell>
          <cell r="AH56">
            <v>4</v>
          </cell>
          <cell r="AI56">
            <v>4</v>
          </cell>
          <cell r="AJ56">
            <v>3</v>
          </cell>
          <cell r="AK56">
            <v>3</v>
          </cell>
          <cell r="AL56">
            <v>6</v>
          </cell>
          <cell r="AN56">
            <v>34</v>
          </cell>
        </row>
        <row r="57">
          <cell r="H57" t="str">
            <v>105498-P.S.R. QUEBRADA DE LINARES</v>
          </cell>
          <cell r="O57">
            <v>1</v>
          </cell>
          <cell r="S57">
            <v>1</v>
          </cell>
          <cell r="AC57" t="str">
            <v>105322-CES. MARCOS MACUADA</v>
          </cell>
          <cell r="AD57">
            <v>2</v>
          </cell>
          <cell r="AF57">
            <v>3</v>
          </cell>
          <cell r="AG57">
            <v>2</v>
          </cell>
          <cell r="AI57">
            <v>23</v>
          </cell>
          <cell r="AJ57">
            <v>2</v>
          </cell>
          <cell r="AK57">
            <v>3</v>
          </cell>
          <cell r="AN57">
            <v>35</v>
          </cell>
        </row>
        <row r="58">
          <cell r="I58">
            <v>1</v>
          </cell>
          <cell r="J58">
            <v>5</v>
          </cell>
          <cell r="K58">
            <v>4</v>
          </cell>
          <cell r="L58">
            <v>1</v>
          </cell>
          <cell r="M58">
            <v>2</v>
          </cell>
          <cell r="N58">
            <v>2</v>
          </cell>
          <cell r="O58">
            <v>1</v>
          </cell>
          <cell r="P58">
            <v>3</v>
          </cell>
          <cell r="R58">
            <v>5</v>
          </cell>
          <cell r="S58">
            <v>24</v>
          </cell>
          <cell r="AC58" t="str">
            <v>105324-CES. SOTAQUI</v>
          </cell>
          <cell r="AI58">
            <v>1</v>
          </cell>
          <cell r="AK58">
            <v>3</v>
          </cell>
          <cell r="AN58">
            <v>4</v>
          </cell>
        </row>
        <row r="59">
          <cell r="H59" t="str">
            <v>105108-HOSPITAL LOS VILOS</v>
          </cell>
          <cell r="I59">
            <v>4</v>
          </cell>
          <cell r="J59">
            <v>6</v>
          </cell>
          <cell r="K59">
            <v>2</v>
          </cell>
          <cell r="L59">
            <v>2</v>
          </cell>
          <cell r="M59">
            <v>3</v>
          </cell>
          <cell r="O59">
            <v>6</v>
          </cell>
          <cell r="P59">
            <v>12</v>
          </cell>
          <cell r="Q59">
            <v>1</v>
          </cell>
          <cell r="S59">
            <v>36</v>
          </cell>
          <cell r="AC59" t="str">
            <v>105415-P.S.R. BARRAZA</v>
          </cell>
          <cell r="AD59">
            <v>1</v>
          </cell>
          <cell r="AI59">
            <v>1</v>
          </cell>
          <cell r="AK59">
            <v>1</v>
          </cell>
          <cell r="AL59">
            <v>1</v>
          </cell>
          <cell r="AN59">
            <v>4</v>
          </cell>
        </row>
        <row r="60">
          <cell r="H60" t="str">
            <v>105478-P.S.R. CAIMANES                   </v>
          </cell>
          <cell r="I60">
            <v>2</v>
          </cell>
          <cell r="J60">
            <v>1</v>
          </cell>
          <cell r="M60">
            <v>1</v>
          </cell>
          <cell r="N60">
            <v>1</v>
          </cell>
          <cell r="P60">
            <v>1</v>
          </cell>
          <cell r="R60">
            <v>3</v>
          </cell>
          <cell r="S60">
            <v>9</v>
          </cell>
          <cell r="AC60" t="str">
            <v>105416-P.S.R. CAMARICO                  </v>
          </cell>
          <cell r="AI60">
            <v>1</v>
          </cell>
          <cell r="AK60">
            <v>1</v>
          </cell>
          <cell r="AN60">
            <v>2</v>
          </cell>
        </row>
        <row r="61">
          <cell r="H61" t="str">
            <v>105479-P.S.R. GUANGUALI</v>
          </cell>
          <cell r="J61">
            <v>1</v>
          </cell>
          <cell r="S61">
            <v>1</v>
          </cell>
          <cell r="AC61" t="str">
            <v>105417-P.S.R. ALCONES BAJOS</v>
          </cell>
          <cell r="AD61">
            <v>1</v>
          </cell>
          <cell r="AE61">
            <v>2</v>
          </cell>
          <cell r="AH61">
            <v>2</v>
          </cell>
          <cell r="AI61">
            <v>1</v>
          </cell>
          <cell r="AK61">
            <v>1</v>
          </cell>
          <cell r="AN61">
            <v>7</v>
          </cell>
        </row>
        <row r="62">
          <cell r="H62" t="str">
            <v>105511-P.S.R. LOS CONDORES</v>
          </cell>
          <cell r="Q62">
            <v>1</v>
          </cell>
          <cell r="R62">
            <v>1</v>
          </cell>
          <cell r="S62">
            <v>2</v>
          </cell>
          <cell r="AC62" t="str">
            <v>105419-P.S.R. LAS SOSSAS</v>
          </cell>
          <cell r="AF62">
            <v>1</v>
          </cell>
          <cell r="AK62">
            <v>1</v>
          </cell>
          <cell r="AN62">
            <v>2</v>
          </cell>
        </row>
        <row r="63">
          <cell r="I63">
            <v>6</v>
          </cell>
          <cell r="J63">
            <v>8</v>
          </cell>
          <cell r="K63">
            <v>2</v>
          </cell>
          <cell r="L63">
            <v>2</v>
          </cell>
          <cell r="M63">
            <v>4</v>
          </cell>
          <cell r="N63">
            <v>1</v>
          </cell>
          <cell r="O63">
            <v>6</v>
          </cell>
          <cell r="P63">
            <v>13</v>
          </cell>
          <cell r="Q63">
            <v>2</v>
          </cell>
          <cell r="R63">
            <v>4</v>
          </cell>
          <cell r="S63">
            <v>48</v>
          </cell>
          <cell r="AC63" t="str">
            <v>105420-P.S.R. LIMARI</v>
          </cell>
          <cell r="AG63">
            <v>1</v>
          </cell>
          <cell r="AI63">
            <v>8</v>
          </cell>
          <cell r="AJ63">
            <v>3</v>
          </cell>
          <cell r="AK63">
            <v>2</v>
          </cell>
          <cell r="AL63">
            <v>2</v>
          </cell>
          <cell r="AN63">
            <v>16</v>
          </cell>
        </row>
        <row r="64">
          <cell r="H64" t="str">
            <v>105104-HOSPITAL SALAMANCA</v>
          </cell>
          <cell r="I64">
            <v>13</v>
          </cell>
          <cell r="J64">
            <v>4</v>
          </cell>
          <cell r="K64">
            <v>6</v>
          </cell>
          <cell r="L64">
            <v>8</v>
          </cell>
          <cell r="M64">
            <v>15</v>
          </cell>
          <cell r="N64">
            <v>12</v>
          </cell>
          <cell r="O64">
            <v>9</v>
          </cell>
          <cell r="P64">
            <v>6</v>
          </cell>
          <cell r="Q64">
            <v>6</v>
          </cell>
          <cell r="R64">
            <v>5</v>
          </cell>
          <cell r="S64">
            <v>84</v>
          </cell>
          <cell r="AC64" t="str">
            <v>105422-P.S.R. HORNILLOS</v>
          </cell>
          <cell r="AI64">
            <v>1</v>
          </cell>
          <cell r="AK64">
            <v>1</v>
          </cell>
          <cell r="AL64">
            <v>1</v>
          </cell>
          <cell r="AN64">
            <v>3</v>
          </cell>
        </row>
        <row r="65">
          <cell r="H65" t="str">
            <v>105452-P.S.R. CUNCUMEN                 </v>
          </cell>
          <cell r="I65">
            <v>7</v>
          </cell>
          <cell r="J65">
            <v>1</v>
          </cell>
          <cell r="K65">
            <v>4</v>
          </cell>
          <cell r="L65">
            <v>5</v>
          </cell>
          <cell r="M65">
            <v>3</v>
          </cell>
          <cell r="O65">
            <v>5</v>
          </cell>
          <cell r="P65">
            <v>5</v>
          </cell>
          <cell r="Q65">
            <v>5</v>
          </cell>
          <cell r="R65">
            <v>1</v>
          </cell>
          <cell r="S65">
            <v>36</v>
          </cell>
          <cell r="AC65" t="str">
            <v>105437-P.S.R. CHALINGA</v>
          </cell>
          <cell r="AK65">
            <v>1</v>
          </cell>
          <cell r="AN65">
            <v>1</v>
          </cell>
        </row>
        <row r="66">
          <cell r="H66" t="str">
            <v>105454-P.S.R. CUNLAGUA</v>
          </cell>
          <cell r="P66">
            <v>2</v>
          </cell>
          <cell r="Q66">
            <v>1</v>
          </cell>
          <cell r="S66">
            <v>3</v>
          </cell>
          <cell r="AC66" t="str">
            <v>105439-P.S.R. CERRO BLANCO</v>
          </cell>
          <cell r="AD66">
            <v>1</v>
          </cell>
          <cell r="AL66">
            <v>1</v>
          </cell>
          <cell r="AN66">
            <v>2</v>
          </cell>
        </row>
        <row r="67">
          <cell r="H67" t="str">
            <v>105455-P.S.R. CHILLEPIN</v>
          </cell>
          <cell r="L67">
            <v>3</v>
          </cell>
          <cell r="P67">
            <v>1</v>
          </cell>
          <cell r="S67">
            <v>4</v>
          </cell>
          <cell r="AC67" t="str">
            <v>105507-P.S.R. HUAMALATA</v>
          </cell>
          <cell r="AF67">
            <v>2</v>
          </cell>
          <cell r="AH67">
            <v>3</v>
          </cell>
          <cell r="AI67">
            <v>5</v>
          </cell>
          <cell r="AK67">
            <v>2</v>
          </cell>
          <cell r="AL67">
            <v>1</v>
          </cell>
          <cell r="AN67">
            <v>13</v>
          </cell>
        </row>
        <row r="68">
          <cell r="H68" t="str">
            <v>105456-P.S.R. LLIMPO</v>
          </cell>
          <cell r="M68">
            <v>2</v>
          </cell>
          <cell r="N68">
            <v>1</v>
          </cell>
          <cell r="P68">
            <v>1</v>
          </cell>
          <cell r="R68">
            <v>1</v>
          </cell>
          <cell r="S68">
            <v>5</v>
          </cell>
          <cell r="AC68" t="str">
            <v>105510-P.S.R. RECOLETA</v>
          </cell>
          <cell r="AF68">
            <v>1</v>
          </cell>
          <cell r="AG68">
            <v>2</v>
          </cell>
          <cell r="AH68">
            <v>1</v>
          </cell>
          <cell r="AJ68">
            <v>1</v>
          </cell>
          <cell r="AL68">
            <v>2</v>
          </cell>
          <cell r="AN68">
            <v>7</v>
          </cell>
        </row>
        <row r="69">
          <cell r="H69" t="str">
            <v>105457-P.S.R. SAN AGUSTIN</v>
          </cell>
          <cell r="I69">
            <v>1</v>
          </cell>
          <cell r="J69">
            <v>1</v>
          </cell>
          <cell r="S69">
            <v>2</v>
          </cell>
          <cell r="AC69" t="str">
            <v>105722-CECOF SAN JOSE DE LA DEHESA</v>
          </cell>
          <cell r="AD69">
            <v>1</v>
          </cell>
          <cell r="AE69">
            <v>3</v>
          </cell>
          <cell r="AG69">
            <v>2</v>
          </cell>
          <cell r="AJ69">
            <v>1</v>
          </cell>
          <cell r="AN69">
            <v>7</v>
          </cell>
        </row>
        <row r="70">
          <cell r="H70" t="str">
            <v>105458-P.S.R. TAHUINCO</v>
          </cell>
          <cell r="N70">
            <v>2</v>
          </cell>
          <cell r="R70">
            <v>1</v>
          </cell>
          <cell r="S70">
            <v>3</v>
          </cell>
          <cell r="AC70" t="str">
            <v>105723-CECOF LIMARI</v>
          </cell>
          <cell r="AE70">
            <v>3</v>
          </cell>
          <cell r="AH70">
            <v>3</v>
          </cell>
          <cell r="AI70">
            <v>6</v>
          </cell>
          <cell r="AJ70">
            <v>4</v>
          </cell>
          <cell r="AK70">
            <v>1</v>
          </cell>
          <cell r="AL70">
            <v>3</v>
          </cell>
          <cell r="AN70">
            <v>20</v>
          </cell>
        </row>
        <row r="71">
          <cell r="H71" t="str">
            <v>105491-P.S.R. QUELEN BAJO</v>
          </cell>
          <cell r="K71">
            <v>1</v>
          </cell>
          <cell r="N71">
            <v>2</v>
          </cell>
          <cell r="R71">
            <v>2</v>
          </cell>
          <cell r="S71">
            <v>5</v>
          </cell>
          <cell r="AD71">
            <v>8</v>
          </cell>
          <cell r="AE71">
            <v>10</v>
          </cell>
          <cell r="AF71">
            <v>17</v>
          </cell>
          <cell r="AG71">
            <v>8</v>
          </cell>
          <cell r="AH71">
            <v>14</v>
          </cell>
          <cell r="AI71">
            <v>51</v>
          </cell>
          <cell r="AJ71">
            <v>15</v>
          </cell>
          <cell r="AK71">
            <v>20</v>
          </cell>
          <cell r="AL71">
            <v>17</v>
          </cell>
          <cell r="AN71">
            <v>160</v>
          </cell>
        </row>
        <row r="72">
          <cell r="H72" t="str">
            <v>105501-P.S.R. ARBOLEDA GRANDE</v>
          </cell>
          <cell r="L72">
            <v>1</v>
          </cell>
          <cell r="O72">
            <v>2</v>
          </cell>
          <cell r="Q72">
            <v>1</v>
          </cell>
          <cell r="S72">
            <v>4</v>
          </cell>
          <cell r="AC72" t="str">
            <v>105105-HOSPITAL COMBARBALA</v>
          </cell>
          <cell r="AD72">
            <v>2</v>
          </cell>
          <cell r="AF72">
            <v>2</v>
          </cell>
          <cell r="AI72">
            <v>4</v>
          </cell>
          <cell r="AJ72">
            <v>3</v>
          </cell>
          <cell r="AK72">
            <v>3</v>
          </cell>
          <cell r="AL72">
            <v>2</v>
          </cell>
          <cell r="AM72">
            <v>4</v>
          </cell>
          <cell r="AN72">
            <v>20</v>
          </cell>
        </row>
        <row r="73">
          <cell r="I73">
            <v>21</v>
          </cell>
          <cell r="J73">
            <v>6</v>
          </cell>
          <cell r="K73">
            <v>11</v>
          </cell>
          <cell r="L73">
            <v>17</v>
          </cell>
          <cell r="M73">
            <v>20</v>
          </cell>
          <cell r="N73">
            <v>17</v>
          </cell>
          <cell r="O73">
            <v>16</v>
          </cell>
          <cell r="P73">
            <v>15</v>
          </cell>
          <cell r="Q73">
            <v>13</v>
          </cell>
          <cell r="R73">
            <v>10</v>
          </cell>
          <cell r="S73">
            <v>146</v>
          </cell>
          <cell r="AC73" t="str">
            <v>105434-P.S.R. SAN MARCOS</v>
          </cell>
          <cell r="AD73">
            <v>1</v>
          </cell>
          <cell r="AF73">
            <v>2</v>
          </cell>
          <cell r="AJ73">
            <v>1</v>
          </cell>
          <cell r="AK73">
            <v>1</v>
          </cell>
          <cell r="AN73">
            <v>5</v>
          </cell>
        </row>
        <row r="74">
          <cell r="H74" t="str">
            <v>105315-CES. RURAL C. DE TAMAYA</v>
          </cell>
          <cell r="J74">
            <v>2</v>
          </cell>
          <cell r="K74">
            <v>4</v>
          </cell>
          <cell r="L74">
            <v>3</v>
          </cell>
          <cell r="M74">
            <v>1</v>
          </cell>
          <cell r="N74">
            <v>9</v>
          </cell>
          <cell r="P74">
            <v>7</v>
          </cell>
          <cell r="Q74">
            <v>3</v>
          </cell>
          <cell r="S74">
            <v>29</v>
          </cell>
          <cell r="AC74" t="str">
            <v>105441-P.S.R. MANQUEHUA</v>
          </cell>
          <cell r="AL74">
            <v>1</v>
          </cell>
          <cell r="AN74">
            <v>1</v>
          </cell>
        </row>
        <row r="75">
          <cell r="H75" t="str">
            <v>105317-CES. JORGE JORDAN D.</v>
          </cell>
          <cell r="I75">
            <v>14</v>
          </cell>
          <cell r="J75">
            <v>6</v>
          </cell>
          <cell r="K75">
            <v>13</v>
          </cell>
          <cell r="L75">
            <v>7</v>
          </cell>
          <cell r="M75">
            <v>23</v>
          </cell>
          <cell r="N75">
            <v>13</v>
          </cell>
          <cell r="O75">
            <v>9</v>
          </cell>
          <cell r="P75">
            <v>13</v>
          </cell>
          <cell r="Q75">
            <v>11</v>
          </cell>
          <cell r="S75">
            <v>109</v>
          </cell>
          <cell r="AC75" t="str">
            <v>105459-P.S.R. BARRANCAS                </v>
          </cell>
          <cell r="AD75">
            <v>1</v>
          </cell>
          <cell r="AN75">
            <v>1</v>
          </cell>
        </row>
        <row r="76">
          <cell r="H76" t="str">
            <v>105322-CES. MARCOS MACUADA</v>
          </cell>
          <cell r="I76">
            <v>19</v>
          </cell>
          <cell r="J76">
            <v>17</v>
          </cell>
          <cell r="K76">
            <v>15</v>
          </cell>
          <cell r="L76">
            <v>8</v>
          </cell>
          <cell r="M76">
            <v>25</v>
          </cell>
          <cell r="O76">
            <v>35</v>
          </cell>
          <cell r="P76">
            <v>34</v>
          </cell>
          <cell r="Q76">
            <v>14</v>
          </cell>
          <cell r="R76">
            <v>2</v>
          </cell>
          <cell r="S76">
            <v>169</v>
          </cell>
          <cell r="AC76" t="str">
            <v>105460-P.S.R. COGOTI 18</v>
          </cell>
          <cell r="AJ76">
            <v>1</v>
          </cell>
          <cell r="AN76">
            <v>1</v>
          </cell>
        </row>
        <row r="77">
          <cell r="H77" t="str">
            <v>105324-CES. SOTAQUI</v>
          </cell>
          <cell r="I77">
            <v>1</v>
          </cell>
          <cell r="J77">
            <v>6</v>
          </cell>
          <cell r="K77">
            <v>2</v>
          </cell>
          <cell r="L77">
            <v>2</v>
          </cell>
          <cell r="O77">
            <v>4</v>
          </cell>
          <cell r="P77">
            <v>1</v>
          </cell>
          <cell r="Q77">
            <v>2</v>
          </cell>
          <cell r="S77">
            <v>18</v>
          </cell>
          <cell r="AC77" t="str">
            <v>105462-P.S.R. EL SAUCE</v>
          </cell>
          <cell r="AG77">
            <v>2</v>
          </cell>
          <cell r="AN77">
            <v>2</v>
          </cell>
        </row>
        <row r="78">
          <cell r="H78" t="str">
            <v>105415-P.S.R. BARRAZA</v>
          </cell>
          <cell r="N78">
            <v>1</v>
          </cell>
          <cell r="P78">
            <v>1</v>
          </cell>
          <cell r="Q78">
            <v>1</v>
          </cell>
          <cell r="R78">
            <v>1</v>
          </cell>
          <cell r="S78">
            <v>4</v>
          </cell>
          <cell r="AC78" t="str">
            <v>105463-P.S.R. QUILITAPIA</v>
          </cell>
          <cell r="AF78">
            <v>1</v>
          </cell>
          <cell r="AM78">
            <v>1</v>
          </cell>
          <cell r="AN78">
            <v>2</v>
          </cell>
        </row>
        <row r="79">
          <cell r="H79" t="str">
            <v>105416-P.S.R. CAMARICO                  </v>
          </cell>
          <cell r="M79">
            <v>1</v>
          </cell>
          <cell r="O79">
            <v>4</v>
          </cell>
          <cell r="P79">
            <v>1</v>
          </cell>
          <cell r="Q79">
            <v>1</v>
          </cell>
          <cell r="S79">
            <v>7</v>
          </cell>
          <cell r="AC79" t="str">
            <v>105464-P.S.R. LA LIGUA</v>
          </cell>
          <cell r="AH79">
            <v>1</v>
          </cell>
          <cell r="AL79">
            <v>1</v>
          </cell>
          <cell r="AN79">
            <v>2</v>
          </cell>
        </row>
        <row r="80">
          <cell r="H80" t="str">
            <v>105417-P.S.R. ALCONES BAJOS</v>
          </cell>
          <cell r="J80">
            <v>1</v>
          </cell>
          <cell r="O80">
            <v>1</v>
          </cell>
          <cell r="P80">
            <v>1</v>
          </cell>
          <cell r="S80">
            <v>3</v>
          </cell>
          <cell r="AC80" t="str">
            <v>105465-P.S.R. RAMADILLA</v>
          </cell>
          <cell r="AJ80">
            <v>1</v>
          </cell>
          <cell r="AL80">
            <v>1</v>
          </cell>
          <cell r="AN80">
            <v>2</v>
          </cell>
        </row>
        <row r="81">
          <cell r="H81" t="str">
            <v>105419-P.S.R. LAS SOSSAS</v>
          </cell>
          <cell r="K81">
            <v>2</v>
          </cell>
          <cell r="M81">
            <v>1</v>
          </cell>
          <cell r="S81">
            <v>3</v>
          </cell>
          <cell r="AD81">
            <v>4</v>
          </cell>
          <cell r="AF81">
            <v>5</v>
          </cell>
          <cell r="AG81">
            <v>2</v>
          </cell>
          <cell r="AH81">
            <v>1</v>
          </cell>
          <cell r="AI81">
            <v>4</v>
          </cell>
          <cell r="AJ81">
            <v>6</v>
          </cell>
          <cell r="AK81">
            <v>4</v>
          </cell>
          <cell r="AL81">
            <v>5</v>
          </cell>
          <cell r="AM81">
            <v>5</v>
          </cell>
          <cell r="AN81">
            <v>36</v>
          </cell>
        </row>
        <row r="82">
          <cell r="H82" t="str">
            <v>105420-P.S.R. LIMARI</v>
          </cell>
          <cell r="I82">
            <v>1</v>
          </cell>
          <cell r="J82">
            <v>1</v>
          </cell>
          <cell r="K82">
            <v>1</v>
          </cell>
          <cell r="M82">
            <v>1</v>
          </cell>
          <cell r="O82">
            <v>4</v>
          </cell>
          <cell r="Q82">
            <v>1</v>
          </cell>
          <cell r="S82">
            <v>9</v>
          </cell>
          <cell r="AC82" t="str">
            <v>105307-CES. RURAL MONTE PATRIA</v>
          </cell>
          <cell r="AD82">
            <v>1</v>
          </cell>
          <cell r="AE82">
            <v>1</v>
          </cell>
          <cell r="AG82">
            <v>1</v>
          </cell>
          <cell r="AJ82">
            <v>1</v>
          </cell>
          <cell r="AM82">
            <v>2</v>
          </cell>
          <cell r="AN82">
            <v>6</v>
          </cell>
        </row>
        <row r="83">
          <cell r="H83" t="str">
            <v>105422-P.S.R. HORNILLOS</v>
          </cell>
          <cell r="M83">
            <v>1</v>
          </cell>
          <cell r="N83">
            <v>1</v>
          </cell>
          <cell r="Q83">
            <v>1</v>
          </cell>
          <cell r="S83">
            <v>3</v>
          </cell>
          <cell r="AC83" t="str">
            <v>105311-CES. RURAL CHAÑARAL ALTO</v>
          </cell>
          <cell r="AF83">
            <v>3</v>
          </cell>
          <cell r="AH83">
            <v>2</v>
          </cell>
          <cell r="AJ83">
            <v>1</v>
          </cell>
          <cell r="AK83">
            <v>1</v>
          </cell>
          <cell r="AN83">
            <v>7</v>
          </cell>
        </row>
        <row r="84">
          <cell r="H84" t="str">
            <v>105437-P.S.R. CHALINGA</v>
          </cell>
          <cell r="I84">
            <v>1</v>
          </cell>
          <cell r="S84">
            <v>1</v>
          </cell>
          <cell r="AC84" t="str">
            <v>105312-CES. RURAL CAREN</v>
          </cell>
          <cell r="AF84">
            <v>4</v>
          </cell>
          <cell r="AK84">
            <v>2</v>
          </cell>
          <cell r="AL84">
            <v>1</v>
          </cell>
          <cell r="AN84">
            <v>7</v>
          </cell>
        </row>
        <row r="85">
          <cell r="H85" t="str">
            <v>105439-P.S.R. CERRO BLANCO</v>
          </cell>
          <cell r="M85">
            <v>1</v>
          </cell>
          <cell r="P85">
            <v>1</v>
          </cell>
          <cell r="S85">
            <v>2</v>
          </cell>
          <cell r="AC85" t="str">
            <v>105318-CES. RURAL EL PALQUI</v>
          </cell>
          <cell r="AF85">
            <v>2</v>
          </cell>
          <cell r="AG85">
            <v>5</v>
          </cell>
          <cell r="AI85">
            <v>1</v>
          </cell>
          <cell r="AJ85">
            <v>1</v>
          </cell>
          <cell r="AL85">
            <v>2</v>
          </cell>
          <cell r="AN85">
            <v>11</v>
          </cell>
        </row>
        <row r="86">
          <cell r="H86" t="str">
            <v>105507-P.S.R. HUAMALATA</v>
          </cell>
          <cell r="I86">
            <v>3</v>
          </cell>
          <cell r="L86">
            <v>1</v>
          </cell>
          <cell r="M86">
            <v>1</v>
          </cell>
          <cell r="N86">
            <v>1</v>
          </cell>
          <cell r="P86">
            <v>1</v>
          </cell>
          <cell r="S86">
            <v>7</v>
          </cell>
          <cell r="AC86" t="str">
            <v>105430-P.S.R. MIALQUI</v>
          </cell>
          <cell r="AD86">
            <v>1</v>
          </cell>
          <cell r="AN86">
            <v>1</v>
          </cell>
        </row>
        <row r="87">
          <cell r="H87" t="str">
            <v>105510-P.S.R. RECOLETA</v>
          </cell>
          <cell r="J87">
            <v>2</v>
          </cell>
          <cell r="L87">
            <v>1</v>
          </cell>
          <cell r="M87">
            <v>2</v>
          </cell>
          <cell r="N87">
            <v>2</v>
          </cell>
          <cell r="O87">
            <v>1</v>
          </cell>
          <cell r="P87">
            <v>2</v>
          </cell>
          <cell r="S87">
            <v>10</v>
          </cell>
          <cell r="AC87" t="str">
            <v>105431-P.S.R. PEDREGAL</v>
          </cell>
          <cell r="AE87">
            <v>1</v>
          </cell>
          <cell r="AN87">
            <v>1</v>
          </cell>
        </row>
        <row r="88">
          <cell r="H88" t="str">
            <v>105722-CECOF SAN JOSE DE LA DEHESA</v>
          </cell>
          <cell r="I88">
            <v>2</v>
          </cell>
          <cell r="J88">
            <v>4</v>
          </cell>
          <cell r="K88">
            <v>4</v>
          </cell>
          <cell r="L88">
            <v>4</v>
          </cell>
          <cell r="M88">
            <v>2</v>
          </cell>
          <cell r="O88">
            <v>8</v>
          </cell>
          <cell r="P88">
            <v>4</v>
          </cell>
          <cell r="Q88">
            <v>1</v>
          </cell>
          <cell r="S88">
            <v>29</v>
          </cell>
          <cell r="AC88" t="str">
            <v>105435-P.S.R. TULAHUEN</v>
          </cell>
          <cell r="AG88">
            <v>1</v>
          </cell>
          <cell r="AL88">
            <v>1</v>
          </cell>
          <cell r="AN88">
            <v>2</v>
          </cell>
        </row>
        <row r="89">
          <cell r="H89" t="str">
            <v>105723-CECOF LIMARI</v>
          </cell>
          <cell r="I89">
            <v>3</v>
          </cell>
          <cell r="J89">
            <v>3</v>
          </cell>
          <cell r="K89">
            <v>5</v>
          </cell>
          <cell r="N89">
            <v>1</v>
          </cell>
          <cell r="P89">
            <v>1</v>
          </cell>
          <cell r="Q89">
            <v>3</v>
          </cell>
          <cell r="R89">
            <v>1</v>
          </cell>
          <cell r="S89">
            <v>17</v>
          </cell>
          <cell r="AC89" t="str">
            <v>105436-P.S.R. EL MAITEN</v>
          </cell>
          <cell r="AI89">
            <v>1</v>
          </cell>
          <cell r="AK89">
            <v>1</v>
          </cell>
          <cell r="AN89">
            <v>2</v>
          </cell>
        </row>
        <row r="90">
          <cell r="I90">
            <v>44</v>
          </cell>
          <cell r="J90">
            <v>42</v>
          </cell>
          <cell r="K90">
            <v>46</v>
          </cell>
          <cell r="L90">
            <v>26</v>
          </cell>
          <cell r="M90">
            <v>59</v>
          </cell>
          <cell r="N90">
            <v>28</v>
          </cell>
          <cell r="O90">
            <v>66</v>
          </cell>
          <cell r="P90">
            <v>67</v>
          </cell>
          <cell r="Q90">
            <v>38</v>
          </cell>
          <cell r="R90">
            <v>4</v>
          </cell>
          <cell r="S90">
            <v>420</v>
          </cell>
          <cell r="AD90">
            <v>2</v>
          </cell>
          <cell r="AE90">
            <v>2</v>
          </cell>
          <cell r="AF90">
            <v>9</v>
          </cell>
          <cell r="AG90">
            <v>7</v>
          </cell>
          <cell r="AH90">
            <v>2</v>
          </cell>
          <cell r="AI90">
            <v>2</v>
          </cell>
          <cell r="AJ90">
            <v>3</v>
          </cell>
          <cell r="AK90">
            <v>4</v>
          </cell>
          <cell r="AL90">
            <v>4</v>
          </cell>
          <cell r="AM90">
            <v>2</v>
          </cell>
          <cell r="AN90">
            <v>37</v>
          </cell>
        </row>
        <row r="91">
          <cell r="H91" t="str">
            <v>105105-HOSPITAL COMBARBALA</v>
          </cell>
          <cell r="J91">
            <v>1</v>
          </cell>
          <cell r="K91">
            <v>4</v>
          </cell>
          <cell r="L91">
            <v>5</v>
          </cell>
          <cell r="M91">
            <v>5</v>
          </cell>
          <cell r="N91">
            <v>4</v>
          </cell>
          <cell r="P91">
            <v>2</v>
          </cell>
          <cell r="Q91">
            <v>2</v>
          </cell>
          <cell r="R91">
            <v>4</v>
          </cell>
          <cell r="S91">
            <v>27</v>
          </cell>
          <cell r="AC91" t="str">
            <v>105308-CES. RURAL PUNITAQUI</v>
          </cell>
          <cell r="AE91">
            <v>1</v>
          </cell>
          <cell r="AG91">
            <v>1</v>
          </cell>
          <cell r="AI91">
            <v>4</v>
          </cell>
          <cell r="AN91">
            <v>6</v>
          </cell>
        </row>
        <row r="92">
          <cell r="H92" t="str">
            <v>105434-P.S.R. SAN MARCOS</v>
          </cell>
          <cell r="O92">
            <v>1</v>
          </cell>
          <cell r="Q92">
            <v>3</v>
          </cell>
          <cell r="S92">
            <v>4</v>
          </cell>
          <cell r="AC92" t="str">
            <v>105440-P.S.R. DIVISADERO</v>
          </cell>
          <cell r="AG92">
            <v>1</v>
          </cell>
          <cell r="AN92">
            <v>1</v>
          </cell>
        </row>
        <row r="93">
          <cell r="H93" t="str">
            <v>105441-P.S.R. MANQUEHUA</v>
          </cell>
          <cell r="Q93">
            <v>1</v>
          </cell>
          <cell r="S93">
            <v>1</v>
          </cell>
          <cell r="AE93">
            <v>1</v>
          </cell>
          <cell r="AG93">
            <v>2</v>
          </cell>
          <cell r="AI93">
            <v>4</v>
          </cell>
          <cell r="AN93">
            <v>7</v>
          </cell>
        </row>
        <row r="94">
          <cell r="H94" t="str">
            <v>105459-P.S.R. BARRANCAS                </v>
          </cell>
          <cell r="I94">
            <v>2</v>
          </cell>
          <cell r="O94">
            <v>2</v>
          </cell>
          <cell r="Q94">
            <v>1</v>
          </cell>
          <cell r="S94">
            <v>5</v>
          </cell>
          <cell r="AC94" t="str">
            <v>105310-CES. RURAL PICHASCA</v>
          </cell>
          <cell r="AE94">
            <v>1</v>
          </cell>
          <cell r="AI94">
            <v>5</v>
          </cell>
          <cell r="AJ94">
            <v>1</v>
          </cell>
          <cell r="AN94">
            <v>7</v>
          </cell>
        </row>
        <row r="95">
          <cell r="H95" t="str">
            <v>105460-P.S.R. COGOTI 18</v>
          </cell>
          <cell r="L95">
            <v>1</v>
          </cell>
          <cell r="S95">
            <v>1</v>
          </cell>
          <cell r="AC95" t="str">
            <v>105409-P.S.R. EL CHAÑAR</v>
          </cell>
          <cell r="AE95">
            <v>1</v>
          </cell>
          <cell r="AG95">
            <v>1</v>
          </cell>
          <cell r="AN95">
            <v>2</v>
          </cell>
        </row>
        <row r="96">
          <cell r="H96" t="str">
            <v>105461-P.S.R. EL HUACHO</v>
          </cell>
          <cell r="N96">
            <v>1</v>
          </cell>
          <cell r="S96">
            <v>1</v>
          </cell>
          <cell r="AC96" t="str">
            <v>105411-P.S.R. LAS BREAS</v>
          </cell>
          <cell r="AI96">
            <v>1</v>
          </cell>
          <cell r="AN96">
            <v>1</v>
          </cell>
        </row>
        <row r="97">
          <cell r="H97" t="str">
            <v>105462-P.S.R. EL SAUCE</v>
          </cell>
          <cell r="I97">
            <v>1</v>
          </cell>
          <cell r="Q97">
            <v>2</v>
          </cell>
          <cell r="R97">
            <v>1</v>
          </cell>
          <cell r="S97">
            <v>4</v>
          </cell>
          <cell r="AC97" t="str">
            <v>105413-P.S.R. SAMO ALTO</v>
          </cell>
          <cell r="AI97">
            <v>2</v>
          </cell>
          <cell r="AN97">
            <v>2</v>
          </cell>
        </row>
        <row r="98">
          <cell r="H98" t="str">
            <v>105463-P.S.R. QUILITAPIA</v>
          </cell>
          <cell r="I98">
            <v>1</v>
          </cell>
          <cell r="M98">
            <v>1</v>
          </cell>
          <cell r="Q98">
            <v>1</v>
          </cell>
          <cell r="S98">
            <v>3</v>
          </cell>
          <cell r="AC98" t="str">
            <v>105414-P.S.R. SERON</v>
          </cell>
          <cell r="AE98">
            <v>1</v>
          </cell>
          <cell r="AN98">
            <v>1</v>
          </cell>
        </row>
        <row r="99">
          <cell r="H99" t="str">
            <v>105464-P.S.R. LA LIGUA</v>
          </cell>
          <cell r="I99">
            <v>1</v>
          </cell>
          <cell r="J99">
            <v>1</v>
          </cell>
          <cell r="P99">
            <v>1</v>
          </cell>
          <cell r="S99">
            <v>3</v>
          </cell>
          <cell r="AE99">
            <v>3</v>
          </cell>
          <cell r="AG99">
            <v>1</v>
          </cell>
          <cell r="AI99">
            <v>8</v>
          </cell>
          <cell r="AJ99">
            <v>1</v>
          </cell>
          <cell r="AN99">
            <v>13</v>
          </cell>
        </row>
        <row r="100">
          <cell r="H100" t="str">
            <v>105465-P.S.R. RAMADILLA</v>
          </cell>
          <cell r="P100">
            <v>1</v>
          </cell>
          <cell r="S100">
            <v>1</v>
          </cell>
          <cell r="AD100">
            <v>72</v>
          </cell>
          <cell r="AE100">
            <v>120</v>
          </cell>
          <cell r="AF100">
            <v>119</v>
          </cell>
          <cell r="AG100">
            <v>104</v>
          </cell>
          <cell r="AH100">
            <v>91</v>
          </cell>
          <cell r="AI100">
            <v>309</v>
          </cell>
          <cell r="AJ100">
            <v>143</v>
          </cell>
          <cell r="AK100">
            <v>151</v>
          </cell>
          <cell r="AL100">
            <v>98</v>
          </cell>
          <cell r="AM100">
            <v>87</v>
          </cell>
          <cell r="AN100">
            <v>1294</v>
          </cell>
        </row>
        <row r="101">
          <cell r="H101" t="str">
            <v>105466-P.S.R. VALLE HERMOSO</v>
          </cell>
          <cell r="K101">
            <v>1</v>
          </cell>
          <cell r="P101">
            <v>1</v>
          </cell>
          <cell r="Q101">
            <v>1</v>
          </cell>
          <cell r="S101">
            <v>3</v>
          </cell>
        </row>
        <row r="102">
          <cell r="I102">
            <v>5</v>
          </cell>
          <cell r="J102">
            <v>2</v>
          </cell>
          <cell r="K102">
            <v>5</v>
          </cell>
          <cell r="L102">
            <v>6</v>
          </cell>
          <cell r="M102">
            <v>6</v>
          </cell>
          <cell r="N102">
            <v>5</v>
          </cell>
          <cell r="O102">
            <v>3</v>
          </cell>
          <cell r="P102">
            <v>5</v>
          </cell>
          <cell r="Q102">
            <v>11</v>
          </cell>
          <cell r="R102">
            <v>5</v>
          </cell>
          <cell r="S102">
            <v>53</v>
          </cell>
        </row>
        <row r="103">
          <cell r="H103" t="str">
            <v>105307-CES. RURAL MONTE PATRIA</v>
          </cell>
          <cell r="I103">
            <v>6</v>
          </cell>
          <cell r="J103">
            <v>4</v>
          </cell>
          <cell r="K103">
            <v>5</v>
          </cell>
          <cell r="L103">
            <v>3</v>
          </cell>
          <cell r="M103">
            <v>2</v>
          </cell>
          <cell r="N103">
            <v>7</v>
          </cell>
          <cell r="O103">
            <v>2</v>
          </cell>
          <cell r="P103">
            <v>4</v>
          </cell>
          <cell r="Q103">
            <v>6</v>
          </cell>
          <cell r="R103">
            <v>2</v>
          </cell>
          <cell r="S103">
            <v>41</v>
          </cell>
        </row>
        <row r="104">
          <cell r="H104" t="str">
            <v>105311-CES. RURAL CHAÑARAL ALTO</v>
          </cell>
          <cell r="I104">
            <v>2</v>
          </cell>
          <cell r="K104">
            <v>3</v>
          </cell>
          <cell r="L104">
            <v>2</v>
          </cell>
          <cell r="N104">
            <v>1</v>
          </cell>
          <cell r="O104">
            <v>1</v>
          </cell>
          <cell r="P104">
            <v>4</v>
          </cell>
          <cell r="R104">
            <v>1</v>
          </cell>
          <cell r="S104">
            <v>14</v>
          </cell>
        </row>
        <row r="105">
          <cell r="H105" t="str">
            <v>105312-CES. RURAL CAREN</v>
          </cell>
          <cell r="I105">
            <v>2</v>
          </cell>
          <cell r="J105">
            <v>1</v>
          </cell>
          <cell r="K105">
            <v>5</v>
          </cell>
          <cell r="L105">
            <v>3</v>
          </cell>
          <cell r="N105">
            <v>2</v>
          </cell>
          <cell r="O105">
            <v>2</v>
          </cell>
          <cell r="P105">
            <v>3</v>
          </cell>
          <cell r="Q105">
            <v>3</v>
          </cell>
          <cell r="S105">
            <v>21</v>
          </cell>
        </row>
        <row r="106">
          <cell r="H106" t="str">
            <v>105318-CES. RURAL EL PALQUI</v>
          </cell>
          <cell r="I106">
            <v>1</v>
          </cell>
          <cell r="J106">
            <v>2</v>
          </cell>
          <cell r="K106">
            <v>1</v>
          </cell>
          <cell r="L106">
            <v>2</v>
          </cell>
          <cell r="N106">
            <v>1</v>
          </cell>
          <cell r="O106">
            <v>3</v>
          </cell>
          <cell r="P106">
            <v>4</v>
          </cell>
          <cell r="Q106">
            <v>2</v>
          </cell>
          <cell r="R106">
            <v>1</v>
          </cell>
          <cell r="S106">
            <v>17</v>
          </cell>
        </row>
        <row r="107">
          <cell r="H107" t="str">
            <v>105427-P.S.R. HACIENDA VALDIVIA</v>
          </cell>
          <cell r="O107">
            <v>1</v>
          </cell>
          <cell r="Q107">
            <v>2</v>
          </cell>
          <cell r="S107">
            <v>3</v>
          </cell>
        </row>
        <row r="108">
          <cell r="H108" t="str">
            <v>105431-P.S.R. PEDREGAL</v>
          </cell>
          <cell r="I108">
            <v>2</v>
          </cell>
          <cell r="K108">
            <v>1</v>
          </cell>
          <cell r="N108">
            <v>1</v>
          </cell>
          <cell r="S108">
            <v>4</v>
          </cell>
        </row>
        <row r="109">
          <cell r="H109" t="str">
            <v>105432-P.S.R. RAPEL</v>
          </cell>
          <cell r="N109">
            <v>1</v>
          </cell>
          <cell r="R109">
            <v>1</v>
          </cell>
          <cell r="S109">
            <v>2</v>
          </cell>
        </row>
        <row r="110">
          <cell r="H110" t="str">
            <v>105435-P.S.R. TULAHUEN</v>
          </cell>
          <cell r="I110">
            <v>3</v>
          </cell>
          <cell r="J110">
            <v>1</v>
          </cell>
          <cell r="O110">
            <v>3</v>
          </cell>
          <cell r="R110">
            <v>2</v>
          </cell>
          <cell r="S110">
            <v>9</v>
          </cell>
        </row>
        <row r="111">
          <cell r="H111" t="str">
            <v>105436-P.S.R. EL MAITEN</v>
          </cell>
          <cell r="J111">
            <v>1</v>
          </cell>
          <cell r="S111">
            <v>1</v>
          </cell>
        </row>
        <row r="112">
          <cell r="H112" t="str">
            <v>105489-P.S.R. RAMADAS DE TULAHUEN</v>
          </cell>
          <cell r="N112">
            <v>1</v>
          </cell>
          <cell r="S112">
            <v>1</v>
          </cell>
        </row>
        <row r="113">
          <cell r="I113">
            <v>16</v>
          </cell>
          <cell r="J113">
            <v>9</v>
          </cell>
          <cell r="K113">
            <v>15</v>
          </cell>
          <cell r="L113">
            <v>10</v>
          </cell>
          <cell r="M113">
            <v>2</v>
          </cell>
          <cell r="N113">
            <v>14</v>
          </cell>
          <cell r="O113">
            <v>12</v>
          </cell>
          <cell r="P113">
            <v>15</v>
          </cell>
          <cell r="Q113">
            <v>13</v>
          </cell>
          <cell r="R113">
            <v>7</v>
          </cell>
          <cell r="S113">
            <v>113</v>
          </cell>
        </row>
        <row r="114">
          <cell r="H114" t="str">
            <v>105308-CES. RURAL PUNITAQUI</v>
          </cell>
          <cell r="I114">
            <v>10</v>
          </cell>
          <cell r="J114">
            <v>3</v>
          </cell>
          <cell r="K114">
            <v>6</v>
          </cell>
          <cell r="L114">
            <v>7</v>
          </cell>
          <cell r="M114">
            <v>6</v>
          </cell>
          <cell r="N114">
            <v>7</v>
          </cell>
          <cell r="P114">
            <v>8</v>
          </cell>
          <cell r="Q114">
            <v>3</v>
          </cell>
          <cell r="S114">
            <v>50</v>
          </cell>
        </row>
        <row r="115">
          <cell r="H115" t="str">
            <v>105440-P.S.R. DIVISADERO</v>
          </cell>
          <cell r="P115">
            <v>1</v>
          </cell>
          <cell r="Q115">
            <v>2</v>
          </cell>
          <cell r="R115">
            <v>1</v>
          </cell>
          <cell r="S115">
            <v>4</v>
          </cell>
        </row>
        <row r="116">
          <cell r="I116">
            <v>10</v>
          </cell>
          <cell r="J116">
            <v>3</v>
          </cell>
          <cell r="K116">
            <v>6</v>
          </cell>
          <cell r="L116">
            <v>7</v>
          </cell>
          <cell r="M116">
            <v>6</v>
          </cell>
          <cell r="N116">
            <v>7</v>
          </cell>
          <cell r="P116">
            <v>9</v>
          </cell>
          <cell r="Q116">
            <v>5</v>
          </cell>
          <cell r="R116">
            <v>1</v>
          </cell>
          <cell r="S116">
            <v>54</v>
          </cell>
        </row>
        <row r="117">
          <cell r="H117" t="str">
            <v>105310-CES. RURAL PICHASCA</v>
          </cell>
          <cell r="J117">
            <v>1</v>
          </cell>
          <cell r="K117">
            <v>1</v>
          </cell>
          <cell r="M117">
            <v>2</v>
          </cell>
          <cell r="N117">
            <v>2</v>
          </cell>
          <cell r="O117">
            <v>2</v>
          </cell>
          <cell r="P117">
            <v>1</v>
          </cell>
          <cell r="Q117">
            <v>1</v>
          </cell>
          <cell r="R117">
            <v>1</v>
          </cell>
          <cell r="S117">
            <v>11</v>
          </cell>
        </row>
        <row r="118">
          <cell r="H118" t="str">
            <v>105409-P.S.R. EL CHAÑAR</v>
          </cell>
          <cell r="M118">
            <v>1</v>
          </cell>
          <cell r="S118">
            <v>1</v>
          </cell>
        </row>
        <row r="119">
          <cell r="H119" t="str">
            <v>105410-P.S.R. HURTADO</v>
          </cell>
          <cell r="L119">
            <v>1</v>
          </cell>
          <cell r="S119">
            <v>1</v>
          </cell>
        </row>
        <row r="120">
          <cell r="H120" t="str">
            <v>105411-P.S.R. LAS BREAS</v>
          </cell>
          <cell r="L120">
            <v>1</v>
          </cell>
          <cell r="N120">
            <v>1</v>
          </cell>
          <cell r="O120">
            <v>1</v>
          </cell>
          <cell r="S120">
            <v>3</v>
          </cell>
        </row>
        <row r="121">
          <cell r="H121" t="str">
            <v>105414-P.S.R. SERON</v>
          </cell>
          <cell r="K121">
            <v>1</v>
          </cell>
          <cell r="M121">
            <v>1</v>
          </cell>
          <cell r="S121">
            <v>2</v>
          </cell>
        </row>
        <row r="122">
          <cell r="J122">
            <v>1</v>
          </cell>
          <cell r="K122">
            <v>2</v>
          </cell>
          <cell r="L122">
            <v>2</v>
          </cell>
          <cell r="M122">
            <v>4</v>
          </cell>
          <cell r="N122">
            <v>3</v>
          </cell>
          <cell r="O122">
            <v>3</v>
          </cell>
          <cell r="P122">
            <v>1</v>
          </cell>
          <cell r="Q122">
            <v>1</v>
          </cell>
          <cell r="R122">
            <v>1</v>
          </cell>
          <cell r="S122">
            <v>18</v>
          </cell>
        </row>
        <row r="123">
          <cell r="I123">
            <v>249</v>
          </cell>
          <cell r="J123">
            <v>271</v>
          </cell>
          <cell r="K123">
            <v>329</v>
          </cell>
          <cell r="L123">
            <v>278</v>
          </cell>
          <cell r="M123">
            <v>313</v>
          </cell>
          <cell r="N123">
            <v>253</v>
          </cell>
          <cell r="O123">
            <v>337</v>
          </cell>
          <cell r="P123">
            <v>375</v>
          </cell>
          <cell r="Q123">
            <v>279</v>
          </cell>
          <cell r="R123">
            <v>184</v>
          </cell>
          <cell r="S123">
            <v>2868</v>
          </cell>
        </row>
      </sheetData>
      <sheetData sheetId="15">
        <row r="3">
          <cell r="H3" t="str">
            <v>N_Establecimiento</v>
          </cell>
          <cell r="I3">
            <v>1</v>
          </cell>
          <cell r="J3">
            <v>2</v>
          </cell>
          <cell r="K3">
            <v>3</v>
          </cell>
          <cell r="L3">
            <v>4</v>
          </cell>
          <cell r="M3">
            <v>5</v>
          </cell>
          <cell r="N3">
            <v>6</v>
          </cell>
          <cell r="O3">
            <v>7</v>
          </cell>
          <cell r="P3">
            <v>8</v>
          </cell>
          <cell r="Q3">
            <v>9</v>
          </cell>
          <cell r="R3">
            <v>10</v>
          </cell>
          <cell r="S3" t="str">
            <v>Total general</v>
          </cell>
          <cell r="AC3" t="str">
            <v>N_Establecimiento</v>
          </cell>
          <cell r="AD3">
            <v>1</v>
          </cell>
          <cell r="AE3">
            <v>2</v>
          </cell>
          <cell r="AF3">
            <v>3</v>
          </cell>
          <cell r="AG3">
            <v>4</v>
          </cell>
          <cell r="AH3">
            <v>5</v>
          </cell>
          <cell r="AI3">
            <v>6</v>
          </cell>
          <cell r="AJ3">
            <v>7</v>
          </cell>
          <cell r="AK3">
            <v>8</v>
          </cell>
          <cell r="AL3">
            <v>9</v>
          </cell>
          <cell r="AM3">
            <v>10</v>
          </cell>
          <cell r="AN3" t="str">
            <v>Total general</v>
          </cell>
        </row>
        <row r="4">
          <cell r="H4" t="str">
            <v>105300-CES. CARDENAL CARO</v>
          </cell>
          <cell r="I4">
            <v>5</v>
          </cell>
          <cell r="J4">
            <v>3</v>
          </cell>
          <cell r="K4">
            <v>10</v>
          </cell>
          <cell r="L4">
            <v>54</v>
          </cell>
          <cell r="M4">
            <v>18</v>
          </cell>
          <cell r="N4">
            <v>8</v>
          </cell>
          <cell r="O4">
            <v>14</v>
          </cell>
          <cell r="P4">
            <v>6</v>
          </cell>
          <cell r="Q4">
            <v>36</v>
          </cell>
          <cell r="R4">
            <v>7</v>
          </cell>
          <cell r="S4">
            <v>161</v>
          </cell>
          <cell r="AC4" t="str">
            <v>105300-CES. CARDENAL CARO</v>
          </cell>
          <cell r="AD4">
            <v>9</v>
          </cell>
          <cell r="AE4">
            <v>9</v>
          </cell>
          <cell r="AF4">
            <v>9</v>
          </cell>
          <cell r="AG4">
            <v>25</v>
          </cell>
          <cell r="AH4">
            <v>9</v>
          </cell>
          <cell r="AI4">
            <v>14</v>
          </cell>
          <cell r="AJ4">
            <v>20</v>
          </cell>
          <cell r="AK4">
            <v>8</v>
          </cell>
          <cell r="AL4">
            <v>10</v>
          </cell>
          <cell r="AM4">
            <v>4</v>
          </cell>
          <cell r="AN4">
            <v>117</v>
          </cell>
        </row>
        <row r="5">
          <cell r="H5" t="str">
            <v>105301-CES. LAS COMPAÑIAS</v>
          </cell>
          <cell r="I5">
            <v>25</v>
          </cell>
          <cell r="J5">
            <v>41</v>
          </cell>
          <cell r="K5">
            <v>55</v>
          </cell>
          <cell r="L5">
            <v>32</v>
          </cell>
          <cell r="M5">
            <v>37</v>
          </cell>
          <cell r="N5">
            <v>38</v>
          </cell>
          <cell r="O5">
            <v>39</v>
          </cell>
          <cell r="P5">
            <v>29</v>
          </cell>
          <cell r="Q5">
            <v>42</v>
          </cell>
          <cell r="R5">
            <v>32</v>
          </cell>
          <cell r="S5">
            <v>370</v>
          </cell>
          <cell r="AC5" t="str">
            <v>105301-CES. LAS COMPAÑIAS</v>
          </cell>
          <cell r="AD5">
            <v>18</v>
          </cell>
          <cell r="AE5">
            <v>46</v>
          </cell>
          <cell r="AF5">
            <v>35</v>
          </cell>
          <cell r="AG5">
            <v>32</v>
          </cell>
          <cell r="AH5">
            <v>30</v>
          </cell>
          <cell r="AI5">
            <v>28</v>
          </cell>
          <cell r="AJ5">
            <v>26</v>
          </cell>
          <cell r="AK5">
            <v>34</v>
          </cell>
          <cell r="AL5">
            <v>33</v>
          </cell>
          <cell r="AM5">
            <v>25</v>
          </cell>
          <cell r="AN5">
            <v>307</v>
          </cell>
        </row>
        <row r="6">
          <cell r="H6" t="str">
            <v>105302-CES. PEDRO AGUIRRE C.</v>
          </cell>
          <cell r="I6">
            <v>24</v>
          </cell>
          <cell r="J6">
            <v>53</v>
          </cell>
          <cell r="K6">
            <v>36</v>
          </cell>
          <cell r="L6">
            <v>28</v>
          </cell>
          <cell r="M6">
            <v>52</v>
          </cell>
          <cell r="N6">
            <v>19</v>
          </cell>
          <cell r="O6">
            <v>25</v>
          </cell>
          <cell r="P6">
            <v>30</v>
          </cell>
          <cell r="Q6">
            <v>30</v>
          </cell>
          <cell r="R6">
            <v>28</v>
          </cell>
          <cell r="S6">
            <v>325</v>
          </cell>
          <cell r="AC6" t="str">
            <v>105302-CES. PEDRO AGUIRRE C.</v>
          </cell>
          <cell r="AD6">
            <v>11</v>
          </cell>
          <cell r="AE6">
            <v>10</v>
          </cell>
          <cell r="AF6">
            <v>19</v>
          </cell>
          <cell r="AG6">
            <v>23</v>
          </cell>
          <cell r="AH6">
            <v>17</v>
          </cell>
          <cell r="AI6">
            <v>70</v>
          </cell>
          <cell r="AJ6">
            <v>20</v>
          </cell>
          <cell r="AK6">
            <v>17</v>
          </cell>
          <cell r="AL6">
            <v>10</v>
          </cell>
          <cell r="AM6">
            <v>26</v>
          </cell>
          <cell r="AN6">
            <v>223</v>
          </cell>
        </row>
        <row r="7">
          <cell r="H7" t="str">
            <v>105313-CES. SCHAFFHAUSER</v>
          </cell>
          <cell r="I7">
            <v>24</v>
          </cell>
          <cell r="J7">
            <v>12</v>
          </cell>
          <cell r="K7">
            <v>20</v>
          </cell>
          <cell r="L7">
            <v>17</v>
          </cell>
          <cell r="M7">
            <v>9</v>
          </cell>
          <cell r="N7">
            <v>11</v>
          </cell>
          <cell r="O7">
            <v>4</v>
          </cell>
          <cell r="P7">
            <v>8</v>
          </cell>
          <cell r="Q7">
            <v>7</v>
          </cell>
          <cell r="R7">
            <v>9</v>
          </cell>
          <cell r="S7">
            <v>121</v>
          </cell>
          <cell r="AC7" t="str">
            <v>105313-CES. SCHAFFHAUSER</v>
          </cell>
          <cell r="AI7">
            <v>55</v>
          </cell>
          <cell r="AN7">
            <v>55</v>
          </cell>
        </row>
        <row r="8">
          <cell r="H8" t="str">
            <v>105319-CES. CARDENAL R.S.H.</v>
          </cell>
          <cell r="I8">
            <v>18</v>
          </cell>
          <cell r="J8">
            <v>17</v>
          </cell>
          <cell r="K8">
            <v>21</v>
          </cell>
          <cell r="L8">
            <v>19</v>
          </cell>
          <cell r="M8">
            <v>25</v>
          </cell>
          <cell r="N8">
            <v>29</v>
          </cell>
          <cell r="O8">
            <v>47</v>
          </cell>
          <cell r="P8">
            <v>45</v>
          </cell>
          <cell r="Q8">
            <v>16</v>
          </cell>
          <cell r="R8">
            <v>15</v>
          </cell>
          <cell r="S8">
            <v>252</v>
          </cell>
          <cell r="AC8" t="str">
            <v>105319-CES. CARDENAL R.S.H.</v>
          </cell>
          <cell r="AD8">
            <v>1</v>
          </cell>
          <cell r="AI8">
            <v>148</v>
          </cell>
          <cell r="AJ8">
            <v>2</v>
          </cell>
          <cell r="AK8">
            <v>2</v>
          </cell>
          <cell r="AL8">
            <v>1</v>
          </cell>
          <cell r="AN8">
            <v>154</v>
          </cell>
        </row>
        <row r="9">
          <cell r="H9" t="str">
            <v>105325-CESFAM JUAN PABLO II</v>
          </cell>
          <cell r="J9">
            <v>12</v>
          </cell>
          <cell r="K9">
            <v>47</v>
          </cell>
          <cell r="N9">
            <v>59</v>
          </cell>
          <cell r="P9">
            <v>53</v>
          </cell>
          <cell r="Q9">
            <v>13</v>
          </cell>
          <cell r="R9">
            <v>12</v>
          </cell>
          <cell r="S9">
            <v>196</v>
          </cell>
          <cell r="AC9" t="str">
            <v>105325-CESFAM JUAN PABLO II</v>
          </cell>
          <cell r="AE9">
            <v>38</v>
          </cell>
          <cell r="AF9">
            <v>1</v>
          </cell>
          <cell r="AK9">
            <v>17</v>
          </cell>
          <cell r="AN9">
            <v>56</v>
          </cell>
        </row>
        <row r="10">
          <cell r="H10" t="str">
            <v>105400-P.S.R. ALGARROBITO            </v>
          </cell>
          <cell r="I10">
            <v>4</v>
          </cell>
          <cell r="J10">
            <v>4</v>
          </cell>
          <cell r="K10">
            <v>4</v>
          </cell>
          <cell r="L10">
            <v>6</v>
          </cell>
          <cell r="M10">
            <v>3</v>
          </cell>
          <cell r="O10">
            <v>4</v>
          </cell>
          <cell r="P10">
            <v>6</v>
          </cell>
          <cell r="Q10">
            <v>2</v>
          </cell>
          <cell r="R10">
            <v>2</v>
          </cell>
          <cell r="S10">
            <v>35</v>
          </cell>
          <cell r="AC10" t="str">
            <v>105700-CECOF VILLA EL INDIO</v>
          </cell>
          <cell r="AD10">
            <v>3</v>
          </cell>
          <cell r="AJ10">
            <v>3</v>
          </cell>
          <cell r="AK10">
            <v>1</v>
          </cell>
          <cell r="AL10">
            <v>3</v>
          </cell>
          <cell r="AM10">
            <v>2</v>
          </cell>
          <cell r="AN10">
            <v>12</v>
          </cell>
        </row>
        <row r="11">
          <cell r="H11" t="str">
            <v>105401-P.S.R. LAS ROJAS</v>
          </cell>
          <cell r="I11">
            <v>3</v>
          </cell>
          <cell r="J11">
            <v>1</v>
          </cell>
          <cell r="M11">
            <v>1</v>
          </cell>
          <cell r="N11">
            <v>1</v>
          </cell>
          <cell r="Q11">
            <v>1</v>
          </cell>
          <cell r="S11">
            <v>7</v>
          </cell>
          <cell r="AC11" t="str">
            <v>105701-CECOF VILLA ALEMANIA</v>
          </cell>
          <cell r="AD11">
            <v>2</v>
          </cell>
          <cell r="AF11">
            <v>7</v>
          </cell>
          <cell r="AG11">
            <v>5</v>
          </cell>
          <cell r="AI11">
            <v>6</v>
          </cell>
          <cell r="AJ11">
            <v>3</v>
          </cell>
          <cell r="AN11">
            <v>23</v>
          </cell>
        </row>
        <row r="12">
          <cell r="H12" t="str">
            <v>105402-P.S.R. EL ROMERO</v>
          </cell>
          <cell r="I12">
            <v>1</v>
          </cell>
          <cell r="L12">
            <v>1</v>
          </cell>
          <cell r="N12">
            <v>1</v>
          </cell>
          <cell r="S12">
            <v>3</v>
          </cell>
          <cell r="AD12">
            <v>44</v>
          </cell>
          <cell r="AE12">
            <v>103</v>
          </cell>
          <cell r="AF12">
            <v>71</v>
          </cell>
          <cell r="AG12">
            <v>85</v>
          </cell>
          <cell r="AH12">
            <v>56</v>
          </cell>
          <cell r="AI12">
            <v>321</v>
          </cell>
          <cell r="AJ12">
            <v>74</v>
          </cell>
          <cell r="AK12">
            <v>79</v>
          </cell>
          <cell r="AL12">
            <v>57</v>
          </cell>
          <cell r="AM12">
            <v>57</v>
          </cell>
          <cell r="AN12">
            <v>947</v>
          </cell>
        </row>
        <row r="13">
          <cell r="H13" t="str">
            <v>105499-P.S.R. LAMBERT</v>
          </cell>
          <cell r="I13">
            <v>2</v>
          </cell>
          <cell r="J13">
            <v>4</v>
          </cell>
          <cell r="N13">
            <v>1</v>
          </cell>
          <cell r="S13">
            <v>7</v>
          </cell>
          <cell r="AC13" t="str">
            <v>105303-CES. SAN JUAN</v>
          </cell>
          <cell r="AD13">
            <v>3</v>
          </cell>
          <cell r="AE13">
            <v>2</v>
          </cell>
          <cell r="AF13">
            <v>5</v>
          </cell>
          <cell r="AG13">
            <v>3</v>
          </cell>
          <cell r="AH13">
            <v>1</v>
          </cell>
          <cell r="AJ13">
            <v>37</v>
          </cell>
          <cell r="AK13">
            <v>2</v>
          </cell>
          <cell r="AL13">
            <v>6</v>
          </cell>
          <cell r="AM13">
            <v>5</v>
          </cell>
          <cell r="AN13">
            <v>64</v>
          </cell>
        </row>
        <row r="14">
          <cell r="H14" t="str">
            <v>105700-CECOF VILLA EL INDIO</v>
          </cell>
          <cell r="I14">
            <v>3</v>
          </cell>
          <cell r="J14">
            <v>2</v>
          </cell>
          <cell r="K14">
            <v>2</v>
          </cell>
          <cell r="L14">
            <v>5</v>
          </cell>
          <cell r="M14">
            <v>4</v>
          </cell>
          <cell r="O14">
            <v>3</v>
          </cell>
          <cell r="P14">
            <v>2</v>
          </cell>
          <cell r="Q14">
            <v>3</v>
          </cell>
          <cell r="R14">
            <v>1</v>
          </cell>
          <cell r="S14">
            <v>25</v>
          </cell>
          <cell r="AC14" t="str">
            <v>105304-CES. SANTA CECILIA</v>
          </cell>
          <cell r="AD14">
            <v>11</v>
          </cell>
          <cell r="AE14">
            <v>12</v>
          </cell>
          <cell r="AF14">
            <v>8</v>
          </cell>
          <cell r="AG14">
            <v>8</v>
          </cell>
          <cell r="AH14">
            <v>4</v>
          </cell>
          <cell r="AI14">
            <v>13</v>
          </cell>
          <cell r="AJ14">
            <v>14</v>
          </cell>
          <cell r="AK14">
            <v>18</v>
          </cell>
          <cell r="AL14">
            <v>5</v>
          </cell>
          <cell r="AM14">
            <v>10</v>
          </cell>
          <cell r="AN14">
            <v>103</v>
          </cell>
        </row>
        <row r="15">
          <cell r="H15" t="str">
            <v>105701-CECOF VILLA ALEMANIA</v>
          </cell>
          <cell r="L15">
            <v>1</v>
          </cell>
          <cell r="N15">
            <v>1</v>
          </cell>
          <cell r="S15">
            <v>2</v>
          </cell>
          <cell r="AC15" t="str">
            <v>105305-CES. TIERRAS BLANCAS</v>
          </cell>
          <cell r="AD15">
            <v>15</v>
          </cell>
          <cell r="AE15">
            <v>3</v>
          </cell>
          <cell r="AF15">
            <v>2</v>
          </cell>
          <cell r="AG15">
            <v>20</v>
          </cell>
          <cell r="AH15">
            <v>24</v>
          </cell>
          <cell r="AI15">
            <v>45</v>
          </cell>
          <cell r="AJ15">
            <v>16</v>
          </cell>
          <cell r="AK15">
            <v>36</v>
          </cell>
          <cell r="AL15">
            <v>24</v>
          </cell>
          <cell r="AM15">
            <v>16</v>
          </cell>
          <cell r="AN15">
            <v>201</v>
          </cell>
        </row>
        <row r="16">
          <cell r="H16" t="str">
            <v>105702-CECOF VILLA LAMBERT</v>
          </cell>
          <cell r="I16">
            <v>6</v>
          </cell>
          <cell r="J16">
            <v>2</v>
          </cell>
          <cell r="K16">
            <v>1</v>
          </cell>
          <cell r="M16">
            <v>2</v>
          </cell>
          <cell r="N16">
            <v>6</v>
          </cell>
          <cell r="P16">
            <v>4</v>
          </cell>
          <cell r="Q16">
            <v>2</v>
          </cell>
          <cell r="R16">
            <v>3</v>
          </cell>
          <cell r="S16">
            <v>26</v>
          </cell>
          <cell r="AC16" t="str">
            <v>105321-CES. RURAL  TONGOY</v>
          </cell>
          <cell r="AD16">
            <v>1</v>
          </cell>
          <cell r="AE16">
            <v>4</v>
          </cell>
          <cell r="AG16">
            <v>3</v>
          </cell>
          <cell r="AI16">
            <v>1</v>
          </cell>
          <cell r="AK16">
            <v>2</v>
          </cell>
          <cell r="AL16">
            <v>3</v>
          </cell>
          <cell r="AM16">
            <v>2</v>
          </cell>
          <cell r="AN16">
            <v>16</v>
          </cell>
        </row>
        <row r="17">
          <cell r="I17">
            <v>115</v>
          </cell>
          <cell r="J17">
            <v>151</v>
          </cell>
          <cell r="K17">
            <v>196</v>
          </cell>
          <cell r="L17">
            <v>163</v>
          </cell>
          <cell r="M17">
            <v>151</v>
          </cell>
          <cell r="N17">
            <v>174</v>
          </cell>
          <cell r="O17">
            <v>136</v>
          </cell>
          <cell r="P17">
            <v>183</v>
          </cell>
          <cell r="Q17">
            <v>152</v>
          </cell>
          <cell r="R17">
            <v>109</v>
          </cell>
          <cell r="S17">
            <v>1530</v>
          </cell>
          <cell r="AC17" t="str">
            <v>105323-CES. DR. SERGIO AGUILAR</v>
          </cell>
          <cell r="AE17">
            <v>31</v>
          </cell>
          <cell r="AF17">
            <v>45</v>
          </cell>
          <cell r="AG17">
            <v>33</v>
          </cell>
          <cell r="AH17">
            <v>21</v>
          </cell>
          <cell r="AI17">
            <v>17</v>
          </cell>
          <cell r="AJ17">
            <v>37</v>
          </cell>
          <cell r="AK17">
            <v>36</v>
          </cell>
          <cell r="AL17">
            <v>11</v>
          </cell>
          <cell r="AM17">
            <v>26</v>
          </cell>
          <cell r="AN17">
            <v>257</v>
          </cell>
        </row>
        <row r="18">
          <cell r="H18" t="str">
            <v>105303-CES. SAN JUAN</v>
          </cell>
          <cell r="I18">
            <v>30</v>
          </cell>
          <cell r="J18">
            <v>19</v>
          </cell>
          <cell r="K18">
            <v>51</v>
          </cell>
          <cell r="L18">
            <v>43</v>
          </cell>
          <cell r="M18">
            <v>61</v>
          </cell>
          <cell r="N18">
            <v>33</v>
          </cell>
          <cell r="O18">
            <v>35</v>
          </cell>
          <cell r="P18">
            <v>35</v>
          </cell>
          <cell r="Q18">
            <v>44</v>
          </cell>
          <cell r="R18">
            <v>24</v>
          </cell>
          <cell r="S18">
            <v>375</v>
          </cell>
          <cell r="AC18" t="str">
            <v>105404-P.S.R. EL TANGUE                         </v>
          </cell>
          <cell r="AJ18">
            <v>3</v>
          </cell>
          <cell r="AM18">
            <v>1</v>
          </cell>
          <cell r="AN18">
            <v>4</v>
          </cell>
        </row>
        <row r="19">
          <cell r="H19" t="str">
            <v>105304-CES. SANTA CECILIA</v>
          </cell>
          <cell r="I19">
            <v>15</v>
          </cell>
          <cell r="J19">
            <v>15</v>
          </cell>
          <cell r="K19">
            <v>24</v>
          </cell>
          <cell r="L19">
            <v>22</v>
          </cell>
          <cell r="M19">
            <v>23</v>
          </cell>
          <cell r="N19">
            <v>24</v>
          </cell>
          <cell r="O19">
            <v>16</v>
          </cell>
          <cell r="P19">
            <v>24</v>
          </cell>
          <cell r="Q19">
            <v>25</v>
          </cell>
          <cell r="R19">
            <v>12</v>
          </cell>
          <cell r="S19">
            <v>200</v>
          </cell>
          <cell r="AC19" t="str">
            <v>105405-P.S.R. GUANAQUEROS</v>
          </cell>
          <cell r="AD19">
            <v>1</v>
          </cell>
          <cell r="AF19">
            <v>2</v>
          </cell>
          <cell r="AJ19">
            <v>1</v>
          </cell>
          <cell r="AK19">
            <v>5</v>
          </cell>
          <cell r="AN19">
            <v>9</v>
          </cell>
        </row>
        <row r="20">
          <cell r="H20" t="str">
            <v>105305-CES. TIERRAS BLANCAS</v>
          </cell>
          <cell r="I20">
            <v>47</v>
          </cell>
          <cell r="J20">
            <v>53</v>
          </cell>
          <cell r="K20">
            <v>57</v>
          </cell>
          <cell r="L20">
            <v>37</v>
          </cell>
          <cell r="M20">
            <v>63</v>
          </cell>
          <cell r="N20">
            <v>32</v>
          </cell>
          <cell r="O20">
            <v>74</v>
          </cell>
          <cell r="P20">
            <v>50</v>
          </cell>
          <cell r="Q20">
            <v>44</v>
          </cell>
          <cell r="R20">
            <v>35</v>
          </cell>
          <cell r="S20">
            <v>492</v>
          </cell>
          <cell r="AC20" t="str">
            <v>105406-P.S.R. PAN DE AZUCAR</v>
          </cell>
          <cell r="AG20">
            <v>1</v>
          </cell>
          <cell r="AK20">
            <v>3</v>
          </cell>
          <cell r="AN20">
            <v>4</v>
          </cell>
        </row>
        <row r="21">
          <cell r="H21" t="str">
            <v>105321-CES. RURAL  TONGOY</v>
          </cell>
          <cell r="I21">
            <v>2</v>
          </cell>
          <cell r="J21">
            <v>2</v>
          </cell>
          <cell r="L21">
            <v>6</v>
          </cell>
          <cell r="M21">
            <v>8</v>
          </cell>
          <cell r="N21">
            <v>7</v>
          </cell>
          <cell r="P21">
            <v>6</v>
          </cell>
          <cell r="Q21">
            <v>4</v>
          </cell>
          <cell r="R21">
            <v>2</v>
          </cell>
          <cell r="S21">
            <v>37</v>
          </cell>
          <cell r="AC21" t="str">
            <v>105407-P.S.R. TAMBILLOS</v>
          </cell>
          <cell r="AF21">
            <v>1</v>
          </cell>
          <cell r="AK21">
            <v>1</v>
          </cell>
          <cell r="AN21">
            <v>2</v>
          </cell>
        </row>
        <row r="22">
          <cell r="H22" t="str">
            <v>105323-CES. DR. SERGIO AGUILAR</v>
          </cell>
          <cell r="I22">
            <v>22</v>
          </cell>
          <cell r="J22">
            <v>50</v>
          </cell>
          <cell r="K22">
            <v>36</v>
          </cell>
          <cell r="L22">
            <v>71</v>
          </cell>
          <cell r="M22">
            <v>62</v>
          </cell>
          <cell r="N22">
            <v>44</v>
          </cell>
          <cell r="O22">
            <v>67</v>
          </cell>
          <cell r="P22">
            <v>59</v>
          </cell>
          <cell r="Q22">
            <v>35</v>
          </cell>
          <cell r="R22">
            <v>54</v>
          </cell>
          <cell r="S22">
            <v>500</v>
          </cell>
          <cell r="AC22" t="str">
            <v>105705-CECOF EL ALBA</v>
          </cell>
          <cell r="AI22">
            <v>3</v>
          </cell>
          <cell r="AL22">
            <v>1</v>
          </cell>
          <cell r="AN22">
            <v>4</v>
          </cell>
        </row>
        <row r="23">
          <cell r="H23" t="str">
            <v>105404-P.S.R. EL TANGUE                         </v>
          </cell>
          <cell r="J23">
            <v>1</v>
          </cell>
          <cell r="K23">
            <v>3</v>
          </cell>
          <cell r="L23">
            <v>3</v>
          </cell>
          <cell r="M23">
            <v>2</v>
          </cell>
          <cell r="N23">
            <v>1</v>
          </cell>
          <cell r="O23">
            <v>10</v>
          </cell>
          <cell r="P23">
            <v>6</v>
          </cell>
          <cell r="Q23">
            <v>5</v>
          </cell>
          <cell r="R23">
            <v>6</v>
          </cell>
          <cell r="S23">
            <v>37</v>
          </cell>
          <cell r="AD23">
            <v>31</v>
          </cell>
          <cell r="AE23">
            <v>52</v>
          </cell>
          <cell r="AF23">
            <v>63</v>
          </cell>
          <cell r="AG23">
            <v>68</v>
          </cell>
          <cell r="AH23">
            <v>50</v>
          </cell>
          <cell r="AI23">
            <v>79</v>
          </cell>
          <cell r="AJ23">
            <v>108</v>
          </cell>
          <cell r="AK23">
            <v>103</v>
          </cell>
          <cell r="AL23">
            <v>50</v>
          </cell>
          <cell r="AM23">
            <v>60</v>
          </cell>
          <cell r="AN23">
            <v>664</v>
          </cell>
        </row>
        <row r="24">
          <cell r="H24" t="str">
            <v>105405-P.S.R. GUANAQUEROS</v>
          </cell>
          <cell r="I24">
            <v>4</v>
          </cell>
          <cell r="J24">
            <v>3</v>
          </cell>
          <cell r="K24">
            <v>2</v>
          </cell>
          <cell r="L24">
            <v>5</v>
          </cell>
          <cell r="M24">
            <v>2</v>
          </cell>
          <cell r="O24">
            <v>2</v>
          </cell>
          <cell r="S24">
            <v>18</v>
          </cell>
          <cell r="AC24" t="str">
            <v>105106-HOSPITAL ANDACOLLO</v>
          </cell>
          <cell r="AD24">
            <v>1</v>
          </cell>
          <cell r="AE24">
            <v>7</v>
          </cell>
          <cell r="AF24">
            <v>6</v>
          </cell>
          <cell r="AG24">
            <v>5</v>
          </cell>
          <cell r="AH24">
            <v>8</v>
          </cell>
          <cell r="AI24">
            <v>5</v>
          </cell>
          <cell r="AJ24">
            <v>5</v>
          </cell>
          <cell r="AK24">
            <v>4</v>
          </cell>
          <cell r="AL24">
            <v>11</v>
          </cell>
          <cell r="AM24">
            <v>4</v>
          </cell>
          <cell r="AN24">
            <v>56</v>
          </cell>
        </row>
        <row r="25">
          <cell r="H25" t="str">
            <v>105406-P.S.R. PAN DE AZUCAR</v>
          </cell>
          <cell r="I25">
            <v>8</v>
          </cell>
          <cell r="J25">
            <v>4</v>
          </cell>
          <cell r="K25">
            <v>6</v>
          </cell>
          <cell r="L25">
            <v>7</v>
          </cell>
          <cell r="M25">
            <v>3</v>
          </cell>
          <cell r="N25">
            <v>4</v>
          </cell>
          <cell r="O25">
            <v>8</v>
          </cell>
          <cell r="P25">
            <v>10</v>
          </cell>
          <cell r="Q25">
            <v>3</v>
          </cell>
          <cell r="R25">
            <v>10</v>
          </cell>
          <cell r="S25">
            <v>63</v>
          </cell>
          <cell r="AD25">
            <v>1</v>
          </cell>
          <cell r="AE25">
            <v>7</v>
          </cell>
          <cell r="AF25">
            <v>6</v>
          </cell>
          <cell r="AG25">
            <v>5</v>
          </cell>
          <cell r="AH25">
            <v>8</v>
          </cell>
          <cell r="AI25">
            <v>5</v>
          </cell>
          <cell r="AJ25">
            <v>5</v>
          </cell>
          <cell r="AK25">
            <v>4</v>
          </cell>
          <cell r="AL25">
            <v>11</v>
          </cell>
          <cell r="AM25">
            <v>4</v>
          </cell>
          <cell r="AN25">
            <v>56</v>
          </cell>
        </row>
        <row r="26">
          <cell r="H26" t="str">
            <v>105407-P.S.R. TAMBILLOS</v>
          </cell>
          <cell r="J26">
            <v>1</v>
          </cell>
          <cell r="K26">
            <v>2</v>
          </cell>
          <cell r="L26">
            <v>1</v>
          </cell>
          <cell r="M26">
            <v>3</v>
          </cell>
          <cell r="N26">
            <v>2</v>
          </cell>
          <cell r="O26">
            <v>2</v>
          </cell>
          <cell r="S26">
            <v>11</v>
          </cell>
          <cell r="AC26" t="str">
            <v>105500-P.S.R. CALETA HORNOS        </v>
          </cell>
          <cell r="AH26">
            <v>2</v>
          </cell>
          <cell r="AN26">
            <v>2</v>
          </cell>
        </row>
        <row r="27">
          <cell r="H27" t="str">
            <v>105705-CECOF EL ALBA</v>
          </cell>
          <cell r="I27">
            <v>2</v>
          </cell>
          <cell r="J27">
            <v>1</v>
          </cell>
          <cell r="K27">
            <v>3</v>
          </cell>
          <cell r="M27">
            <v>1</v>
          </cell>
          <cell r="N27">
            <v>2</v>
          </cell>
          <cell r="O27">
            <v>1</v>
          </cell>
          <cell r="P27">
            <v>6</v>
          </cell>
          <cell r="Q27">
            <v>1</v>
          </cell>
          <cell r="R27">
            <v>2</v>
          </cell>
          <cell r="S27">
            <v>19</v>
          </cell>
          <cell r="AC27" t="str">
            <v>105505-P.S.R. LOS CHOROS</v>
          </cell>
          <cell r="AI27">
            <v>1</v>
          </cell>
          <cell r="AN27">
            <v>1</v>
          </cell>
        </row>
        <row r="28">
          <cell r="I28">
            <v>130</v>
          </cell>
          <cell r="J28">
            <v>149</v>
          </cell>
          <cell r="K28">
            <v>184</v>
          </cell>
          <cell r="L28">
            <v>195</v>
          </cell>
          <cell r="M28">
            <v>228</v>
          </cell>
          <cell r="N28">
            <v>149</v>
          </cell>
          <cell r="O28">
            <v>215</v>
          </cell>
          <cell r="P28">
            <v>196</v>
          </cell>
          <cell r="Q28">
            <v>161</v>
          </cell>
          <cell r="R28">
            <v>145</v>
          </cell>
          <cell r="S28">
            <v>1752</v>
          </cell>
          <cell r="AC28" t="str">
            <v>105506-P.S.R. EL TRAPICHE</v>
          </cell>
          <cell r="AK28">
            <v>1</v>
          </cell>
          <cell r="AN28">
            <v>1</v>
          </cell>
        </row>
        <row r="29">
          <cell r="H29" t="str">
            <v>105106-HOSPITAL ANDACOLLO</v>
          </cell>
          <cell r="I29">
            <v>5</v>
          </cell>
          <cell r="J29">
            <v>6</v>
          </cell>
          <cell r="K29">
            <v>6</v>
          </cell>
          <cell r="L29">
            <v>8</v>
          </cell>
          <cell r="M29">
            <v>11</v>
          </cell>
          <cell r="N29">
            <v>16</v>
          </cell>
          <cell r="O29">
            <v>13</v>
          </cell>
          <cell r="P29">
            <v>8</v>
          </cell>
          <cell r="Q29">
            <v>9</v>
          </cell>
          <cell r="R29">
            <v>5</v>
          </cell>
          <cell r="S29">
            <v>87</v>
          </cell>
          <cell r="AH29">
            <v>2</v>
          </cell>
          <cell r="AI29">
            <v>1</v>
          </cell>
          <cell r="AK29">
            <v>1</v>
          </cell>
          <cell r="AN29">
            <v>4</v>
          </cell>
        </row>
        <row r="30">
          <cell r="I30">
            <v>5</v>
          </cell>
          <cell r="J30">
            <v>6</v>
          </cell>
          <cell r="K30">
            <v>6</v>
          </cell>
          <cell r="L30">
            <v>8</v>
          </cell>
          <cell r="M30">
            <v>11</v>
          </cell>
          <cell r="N30">
            <v>16</v>
          </cell>
          <cell r="O30">
            <v>13</v>
          </cell>
          <cell r="P30">
            <v>8</v>
          </cell>
          <cell r="Q30">
            <v>9</v>
          </cell>
          <cell r="R30">
            <v>5</v>
          </cell>
          <cell r="S30">
            <v>87</v>
          </cell>
          <cell r="AC30" t="str">
            <v>105306-CES. PAIHUANO</v>
          </cell>
          <cell r="AI30">
            <v>2</v>
          </cell>
          <cell r="AJ30">
            <v>1</v>
          </cell>
          <cell r="AL30">
            <v>3</v>
          </cell>
          <cell r="AM30">
            <v>4</v>
          </cell>
          <cell r="AN30">
            <v>10</v>
          </cell>
        </row>
        <row r="31">
          <cell r="H31" t="str">
            <v>105314-CES. LA HIGUERA</v>
          </cell>
          <cell r="L31">
            <v>1</v>
          </cell>
          <cell r="N31">
            <v>1</v>
          </cell>
          <cell r="P31">
            <v>3</v>
          </cell>
          <cell r="S31">
            <v>5</v>
          </cell>
          <cell r="AI31">
            <v>2</v>
          </cell>
          <cell r="AJ31">
            <v>1</v>
          </cell>
          <cell r="AL31">
            <v>3</v>
          </cell>
          <cell r="AM31">
            <v>4</v>
          </cell>
          <cell r="AN31">
            <v>10</v>
          </cell>
        </row>
        <row r="32">
          <cell r="H32" t="str">
            <v>105500-P.S.R. CALETA HORNOS        </v>
          </cell>
          <cell r="J32">
            <v>1</v>
          </cell>
          <cell r="K32">
            <v>1</v>
          </cell>
          <cell r="O32">
            <v>2</v>
          </cell>
          <cell r="S32">
            <v>4</v>
          </cell>
          <cell r="AC32" t="str">
            <v>105107-HOSPITAL VICUÑA</v>
          </cell>
          <cell r="AD32">
            <v>1</v>
          </cell>
          <cell r="AE32">
            <v>3</v>
          </cell>
          <cell r="AG32">
            <v>1</v>
          </cell>
          <cell r="AH32">
            <v>1</v>
          </cell>
          <cell r="AI32">
            <v>2</v>
          </cell>
          <cell r="AJ32">
            <v>6</v>
          </cell>
          <cell r="AK32">
            <v>9</v>
          </cell>
          <cell r="AL32">
            <v>5</v>
          </cell>
          <cell r="AM32">
            <v>2</v>
          </cell>
          <cell r="AN32">
            <v>30</v>
          </cell>
        </row>
        <row r="33">
          <cell r="H33" t="str">
            <v>105505-P.S.R. LOS CHOROS</v>
          </cell>
          <cell r="J33">
            <v>1</v>
          </cell>
          <cell r="M33">
            <v>1</v>
          </cell>
          <cell r="P33">
            <v>1</v>
          </cell>
          <cell r="S33">
            <v>3</v>
          </cell>
          <cell r="AC33" t="str">
            <v>105467-P.S.R. DIAGUITAS</v>
          </cell>
          <cell r="AE33">
            <v>1</v>
          </cell>
          <cell r="AN33">
            <v>1</v>
          </cell>
        </row>
        <row r="34">
          <cell r="H34" t="str">
            <v>105506-P.S.R. EL TRAPICHE</v>
          </cell>
          <cell r="J34">
            <v>1</v>
          </cell>
          <cell r="L34">
            <v>3</v>
          </cell>
          <cell r="N34">
            <v>2</v>
          </cell>
          <cell r="O34">
            <v>2</v>
          </cell>
          <cell r="S34">
            <v>8</v>
          </cell>
          <cell r="AD34">
            <v>1</v>
          </cell>
          <cell r="AE34">
            <v>4</v>
          </cell>
          <cell r="AG34">
            <v>1</v>
          </cell>
          <cell r="AH34">
            <v>1</v>
          </cell>
          <cell r="AI34">
            <v>2</v>
          </cell>
          <cell r="AJ34">
            <v>6</v>
          </cell>
          <cell r="AK34">
            <v>9</v>
          </cell>
          <cell r="AL34">
            <v>5</v>
          </cell>
          <cell r="AM34">
            <v>2</v>
          </cell>
          <cell r="AN34">
            <v>31</v>
          </cell>
        </row>
        <row r="35">
          <cell r="J35">
            <v>3</v>
          </cell>
          <cell r="K35">
            <v>1</v>
          </cell>
          <cell r="L35">
            <v>4</v>
          </cell>
          <cell r="M35">
            <v>1</v>
          </cell>
          <cell r="N35">
            <v>3</v>
          </cell>
          <cell r="O35">
            <v>4</v>
          </cell>
          <cell r="P35">
            <v>4</v>
          </cell>
          <cell r="S35">
            <v>20</v>
          </cell>
          <cell r="AC35" t="str">
            <v>105103-HOSPITAL ILLAPEL</v>
          </cell>
          <cell r="AD35">
            <v>7</v>
          </cell>
          <cell r="AE35">
            <v>5</v>
          </cell>
          <cell r="AF35">
            <v>16</v>
          </cell>
          <cell r="AG35">
            <v>6</v>
          </cell>
          <cell r="AH35">
            <v>15</v>
          </cell>
          <cell r="AI35">
            <v>25</v>
          </cell>
          <cell r="AJ35">
            <v>21</v>
          </cell>
          <cell r="AK35">
            <v>14</v>
          </cell>
          <cell r="AL35">
            <v>6</v>
          </cell>
          <cell r="AM35">
            <v>24</v>
          </cell>
          <cell r="AN35">
            <v>139</v>
          </cell>
        </row>
        <row r="36">
          <cell r="H36" t="str">
            <v>105306-CES. PAIHUANO</v>
          </cell>
          <cell r="N36">
            <v>10</v>
          </cell>
          <cell r="O36">
            <v>2</v>
          </cell>
          <cell r="Q36">
            <v>1</v>
          </cell>
          <cell r="R36">
            <v>1</v>
          </cell>
          <cell r="S36">
            <v>14</v>
          </cell>
          <cell r="AC36" t="str">
            <v>105326-CESFAM SAN RAFAEL</v>
          </cell>
          <cell r="AD36">
            <v>1</v>
          </cell>
          <cell r="AL36">
            <v>1</v>
          </cell>
          <cell r="AN36">
            <v>2</v>
          </cell>
        </row>
        <row r="37">
          <cell r="H37" t="str">
            <v>105475-P.S.R. HORCON</v>
          </cell>
          <cell r="P37">
            <v>2</v>
          </cell>
          <cell r="S37">
            <v>2</v>
          </cell>
          <cell r="AC37" t="str">
            <v>105443-P.S.R. CARCAMO                   </v>
          </cell>
          <cell r="AE37">
            <v>1</v>
          </cell>
          <cell r="AF37">
            <v>2</v>
          </cell>
          <cell r="AH37">
            <v>1</v>
          </cell>
          <cell r="AL37">
            <v>1</v>
          </cell>
          <cell r="AM37">
            <v>3</v>
          </cell>
          <cell r="AN37">
            <v>8</v>
          </cell>
        </row>
        <row r="38">
          <cell r="H38" t="str">
            <v>105476-P.S.R. MONTE GRANDE</v>
          </cell>
          <cell r="N38">
            <v>3</v>
          </cell>
          <cell r="S38">
            <v>3</v>
          </cell>
          <cell r="AC38" t="str">
            <v>105444-P.S.R. HUINTIL</v>
          </cell>
          <cell r="AG38">
            <v>1</v>
          </cell>
          <cell r="AN38">
            <v>1</v>
          </cell>
        </row>
        <row r="39">
          <cell r="H39" t="str">
            <v>105477-P.S.R. PISCO ELQUI</v>
          </cell>
          <cell r="O39">
            <v>4</v>
          </cell>
          <cell r="S39">
            <v>4</v>
          </cell>
          <cell r="AC39" t="str">
            <v>105445-P.S.R. LIMAHUIDA</v>
          </cell>
          <cell r="AF39">
            <v>1</v>
          </cell>
          <cell r="AJ39">
            <v>2</v>
          </cell>
          <cell r="AK39">
            <v>1</v>
          </cell>
          <cell r="AN39">
            <v>4</v>
          </cell>
        </row>
        <row r="40">
          <cell r="N40">
            <v>13</v>
          </cell>
          <cell r="O40">
            <v>6</v>
          </cell>
          <cell r="P40">
            <v>2</v>
          </cell>
          <cell r="Q40">
            <v>1</v>
          </cell>
          <cell r="R40">
            <v>1</v>
          </cell>
          <cell r="S40">
            <v>23</v>
          </cell>
          <cell r="AC40" t="str">
            <v>105449-P.S.R. TUNGA NORTE</v>
          </cell>
          <cell r="AF40">
            <v>1</v>
          </cell>
          <cell r="AG40">
            <v>2</v>
          </cell>
          <cell r="AN40">
            <v>3</v>
          </cell>
        </row>
        <row r="41">
          <cell r="H41" t="str">
            <v>105107-HOSPITAL VICUÑA</v>
          </cell>
          <cell r="I41">
            <v>9</v>
          </cell>
          <cell r="J41">
            <v>14</v>
          </cell>
          <cell r="K41">
            <v>12</v>
          </cell>
          <cell r="L41">
            <v>15</v>
          </cell>
          <cell r="M41">
            <v>4</v>
          </cell>
          <cell r="N41">
            <v>15</v>
          </cell>
          <cell r="O41">
            <v>13</v>
          </cell>
          <cell r="P41">
            <v>28</v>
          </cell>
          <cell r="Q41">
            <v>16</v>
          </cell>
          <cell r="R41">
            <v>12</v>
          </cell>
          <cell r="S41">
            <v>138</v>
          </cell>
          <cell r="AC41" t="str">
            <v>105485-P.S.R. PLAN DE HORNOS</v>
          </cell>
          <cell r="AE41">
            <v>1</v>
          </cell>
          <cell r="AN41">
            <v>1</v>
          </cell>
        </row>
        <row r="42">
          <cell r="H42" t="str">
            <v>105467-P.S.R. DIAGUITAS</v>
          </cell>
          <cell r="L42">
            <v>1</v>
          </cell>
          <cell r="N42">
            <v>1</v>
          </cell>
          <cell r="O42">
            <v>1</v>
          </cell>
          <cell r="S42">
            <v>3</v>
          </cell>
          <cell r="AC42" t="str">
            <v>105486-P.S.R. TUNGA SUR</v>
          </cell>
          <cell r="AD42">
            <v>1</v>
          </cell>
          <cell r="AN42">
            <v>1</v>
          </cell>
        </row>
        <row r="43">
          <cell r="H43" t="str">
            <v>105468-P.S.R. EL MOLLE</v>
          </cell>
          <cell r="L43">
            <v>1</v>
          </cell>
          <cell r="M43">
            <v>1</v>
          </cell>
          <cell r="S43">
            <v>2</v>
          </cell>
          <cell r="AC43" t="str">
            <v>105496-P.S.R. PINTACURA SUR</v>
          </cell>
          <cell r="AG43">
            <v>1</v>
          </cell>
          <cell r="AH43">
            <v>1</v>
          </cell>
          <cell r="AK43">
            <v>2</v>
          </cell>
          <cell r="AN43">
            <v>4</v>
          </cell>
        </row>
        <row r="44">
          <cell r="H44" t="str">
            <v>105469-P.S.R. EL TAMBO</v>
          </cell>
          <cell r="N44">
            <v>1</v>
          </cell>
          <cell r="S44">
            <v>1</v>
          </cell>
          <cell r="AD44">
            <v>9</v>
          </cell>
          <cell r="AE44">
            <v>7</v>
          </cell>
          <cell r="AF44">
            <v>20</v>
          </cell>
          <cell r="AG44">
            <v>10</v>
          </cell>
          <cell r="AH44">
            <v>17</v>
          </cell>
          <cell r="AI44">
            <v>25</v>
          </cell>
          <cell r="AJ44">
            <v>23</v>
          </cell>
          <cell r="AK44">
            <v>17</v>
          </cell>
          <cell r="AL44">
            <v>8</v>
          </cell>
          <cell r="AM44">
            <v>27</v>
          </cell>
          <cell r="AN44">
            <v>163</v>
          </cell>
        </row>
        <row r="45">
          <cell r="H45" t="str">
            <v>105471-P.S.R. PERALILLO</v>
          </cell>
          <cell r="I45">
            <v>1</v>
          </cell>
          <cell r="N45">
            <v>2</v>
          </cell>
          <cell r="O45">
            <v>1</v>
          </cell>
          <cell r="P45">
            <v>1</v>
          </cell>
          <cell r="S45">
            <v>5</v>
          </cell>
          <cell r="AC45" t="str">
            <v>105309-CES. RURAL CANELA</v>
          </cell>
          <cell r="AF45">
            <v>2</v>
          </cell>
          <cell r="AI45">
            <v>2</v>
          </cell>
          <cell r="AJ45">
            <v>3</v>
          </cell>
          <cell r="AK45">
            <v>24</v>
          </cell>
          <cell r="AL45">
            <v>2</v>
          </cell>
          <cell r="AM45">
            <v>1</v>
          </cell>
          <cell r="AN45">
            <v>34</v>
          </cell>
        </row>
        <row r="46">
          <cell r="H46" t="str">
            <v>105472-P.S.R. RIVADAVIA</v>
          </cell>
          <cell r="I46">
            <v>2</v>
          </cell>
          <cell r="L46">
            <v>1</v>
          </cell>
          <cell r="S46">
            <v>3</v>
          </cell>
          <cell r="AC46" t="str">
            <v>105450-P.S.R. MINCHA NORTE            </v>
          </cell>
          <cell r="AH46">
            <v>1</v>
          </cell>
          <cell r="AI46">
            <v>3</v>
          </cell>
          <cell r="AK46">
            <v>1</v>
          </cell>
          <cell r="AM46">
            <v>1</v>
          </cell>
          <cell r="AN46">
            <v>6</v>
          </cell>
        </row>
        <row r="47">
          <cell r="H47" t="str">
            <v>105502-P.S.R. CALINGASTA</v>
          </cell>
          <cell r="J47">
            <v>1</v>
          </cell>
          <cell r="M47">
            <v>2</v>
          </cell>
          <cell r="N47">
            <v>2</v>
          </cell>
          <cell r="O47">
            <v>2</v>
          </cell>
          <cell r="P47">
            <v>2</v>
          </cell>
          <cell r="S47">
            <v>9</v>
          </cell>
          <cell r="AC47" t="str">
            <v>105451-P.S.R. AGUA FRIA</v>
          </cell>
          <cell r="AG47">
            <v>1</v>
          </cell>
          <cell r="AM47">
            <v>1</v>
          </cell>
          <cell r="AN47">
            <v>2</v>
          </cell>
        </row>
        <row r="48">
          <cell r="I48">
            <v>12</v>
          </cell>
          <cell r="J48">
            <v>15</v>
          </cell>
          <cell r="K48">
            <v>12</v>
          </cell>
          <cell r="L48">
            <v>18</v>
          </cell>
          <cell r="M48">
            <v>7</v>
          </cell>
          <cell r="N48">
            <v>21</v>
          </cell>
          <cell r="O48">
            <v>17</v>
          </cell>
          <cell r="P48">
            <v>31</v>
          </cell>
          <cell r="Q48">
            <v>16</v>
          </cell>
          <cell r="R48">
            <v>12</v>
          </cell>
          <cell r="S48">
            <v>161</v>
          </cell>
          <cell r="AC48" t="str">
            <v>105482-P.S.R. CANELA ALTA</v>
          </cell>
          <cell r="AD48">
            <v>1</v>
          </cell>
          <cell r="AE48">
            <v>1</v>
          </cell>
          <cell r="AN48">
            <v>2</v>
          </cell>
        </row>
        <row r="49">
          <cell r="H49" t="str">
            <v>105103-HOSPITAL ILLAPEL</v>
          </cell>
          <cell r="I49">
            <v>15</v>
          </cell>
          <cell r="J49">
            <v>7</v>
          </cell>
          <cell r="K49">
            <v>8</v>
          </cell>
          <cell r="L49">
            <v>9</v>
          </cell>
          <cell r="M49">
            <v>14</v>
          </cell>
          <cell r="N49">
            <v>12</v>
          </cell>
          <cell r="O49">
            <v>14</v>
          </cell>
          <cell r="P49">
            <v>23</v>
          </cell>
          <cell r="Q49">
            <v>8</v>
          </cell>
          <cell r="R49">
            <v>5</v>
          </cell>
          <cell r="S49">
            <v>115</v>
          </cell>
          <cell r="AC49" t="str">
            <v>105484-P.S.R. HUENTELAUQUEN</v>
          </cell>
          <cell r="AG49">
            <v>1</v>
          </cell>
          <cell r="AJ49">
            <v>1</v>
          </cell>
          <cell r="AN49">
            <v>2</v>
          </cell>
        </row>
        <row r="50">
          <cell r="H50" t="str">
            <v>105326-CESFAM SAN RAFAEL</v>
          </cell>
          <cell r="I50">
            <v>6</v>
          </cell>
          <cell r="J50">
            <v>4</v>
          </cell>
          <cell r="M50">
            <v>3</v>
          </cell>
          <cell r="N50">
            <v>7</v>
          </cell>
          <cell r="O50">
            <v>10</v>
          </cell>
          <cell r="P50">
            <v>11</v>
          </cell>
          <cell r="Q50">
            <v>7</v>
          </cell>
          <cell r="R50">
            <v>15</v>
          </cell>
          <cell r="S50">
            <v>63</v>
          </cell>
          <cell r="AC50" t="str">
            <v>105488-P.S.R. ESPIRITU SANTO</v>
          </cell>
          <cell r="AF50">
            <v>1</v>
          </cell>
          <cell r="AN50">
            <v>1</v>
          </cell>
        </row>
        <row r="51">
          <cell r="H51" t="str">
            <v>105443-P.S.R. CARCAMO                   </v>
          </cell>
          <cell r="P51">
            <v>2</v>
          </cell>
          <cell r="Q51">
            <v>1</v>
          </cell>
          <cell r="S51">
            <v>3</v>
          </cell>
          <cell r="AC51" t="str">
            <v>105498-P.S.R. QUEBRADA DE LINARES</v>
          </cell>
          <cell r="AG51">
            <v>1</v>
          </cell>
          <cell r="AJ51">
            <v>1</v>
          </cell>
          <cell r="AN51">
            <v>2</v>
          </cell>
        </row>
        <row r="52">
          <cell r="H52" t="str">
            <v>105445-P.S.R. LIMAHUIDA</v>
          </cell>
          <cell r="O52">
            <v>1</v>
          </cell>
          <cell r="S52">
            <v>1</v>
          </cell>
          <cell r="AD52">
            <v>1</v>
          </cell>
          <cell r="AE52">
            <v>1</v>
          </cell>
          <cell r="AF52">
            <v>3</v>
          </cell>
          <cell r="AG52">
            <v>3</v>
          </cell>
          <cell r="AH52">
            <v>1</v>
          </cell>
          <cell r="AI52">
            <v>5</v>
          </cell>
          <cell r="AJ52">
            <v>5</v>
          </cell>
          <cell r="AK52">
            <v>25</v>
          </cell>
          <cell r="AL52">
            <v>2</v>
          </cell>
          <cell r="AM52">
            <v>3</v>
          </cell>
          <cell r="AN52">
            <v>49</v>
          </cell>
        </row>
        <row r="53">
          <cell r="H53" t="str">
            <v>105446-P.S.R. MATANCILLA</v>
          </cell>
          <cell r="O53">
            <v>1</v>
          </cell>
          <cell r="S53">
            <v>1</v>
          </cell>
          <cell r="AC53" t="str">
            <v>105108-HOSPITAL LOS VILOS</v>
          </cell>
          <cell r="AD53">
            <v>6</v>
          </cell>
          <cell r="AE53">
            <v>20</v>
          </cell>
          <cell r="AF53">
            <v>6</v>
          </cell>
          <cell r="AG53">
            <v>6</v>
          </cell>
          <cell r="AH53">
            <v>3</v>
          </cell>
          <cell r="AI53">
            <v>20</v>
          </cell>
          <cell r="AJ53">
            <v>7</v>
          </cell>
          <cell r="AK53">
            <v>18</v>
          </cell>
          <cell r="AL53">
            <v>7</v>
          </cell>
          <cell r="AM53">
            <v>13</v>
          </cell>
          <cell r="AN53">
            <v>106</v>
          </cell>
        </row>
        <row r="54">
          <cell r="H54" t="str">
            <v>105448-P.S.R. SANTA VIRGINIA</v>
          </cell>
          <cell r="P54">
            <v>2</v>
          </cell>
          <cell r="S54">
            <v>2</v>
          </cell>
          <cell r="AC54" t="str">
            <v>105478-P.S.R. CAIMANES                   </v>
          </cell>
          <cell r="AI54">
            <v>8</v>
          </cell>
          <cell r="AM54">
            <v>1</v>
          </cell>
          <cell r="AN54">
            <v>9</v>
          </cell>
        </row>
        <row r="55">
          <cell r="H55" t="str">
            <v>105449-P.S.R. TUNGA NORTE</v>
          </cell>
          <cell r="P55">
            <v>1</v>
          </cell>
          <cell r="Q55">
            <v>2</v>
          </cell>
          <cell r="R55">
            <v>2</v>
          </cell>
          <cell r="S55">
            <v>5</v>
          </cell>
          <cell r="AC55" t="str">
            <v>105479-P.S.R. GUANGUALI</v>
          </cell>
          <cell r="AH55">
            <v>1</v>
          </cell>
          <cell r="AI55">
            <v>1</v>
          </cell>
          <cell r="AJ55">
            <v>1</v>
          </cell>
          <cell r="AN55">
            <v>3</v>
          </cell>
        </row>
        <row r="56">
          <cell r="H56" t="str">
            <v>105485-P.S.R. PLAN DE HORNOS</v>
          </cell>
          <cell r="I56">
            <v>4</v>
          </cell>
          <cell r="J56">
            <v>3</v>
          </cell>
          <cell r="K56">
            <v>1</v>
          </cell>
          <cell r="L56">
            <v>2</v>
          </cell>
          <cell r="M56">
            <v>1</v>
          </cell>
          <cell r="P56">
            <v>2</v>
          </cell>
          <cell r="S56">
            <v>13</v>
          </cell>
          <cell r="AC56" t="str">
            <v>105480-P.S.R. QUILIMARI</v>
          </cell>
          <cell r="AD56">
            <v>2</v>
          </cell>
          <cell r="AE56">
            <v>2</v>
          </cell>
          <cell r="AM56">
            <v>2</v>
          </cell>
          <cell r="AN56">
            <v>6</v>
          </cell>
        </row>
        <row r="57">
          <cell r="H57" t="str">
            <v>105487-P.S.R. CAÑAS UNO</v>
          </cell>
          <cell r="I57">
            <v>1</v>
          </cell>
          <cell r="J57">
            <v>3</v>
          </cell>
          <cell r="K57">
            <v>1</v>
          </cell>
          <cell r="M57">
            <v>4</v>
          </cell>
          <cell r="N57">
            <v>1</v>
          </cell>
          <cell r="P57">
            <v>1</v>
          </cell>
          <cell r="Q57">
            <v>1</v>
          </cell>
          <cell r="S57">
            <v>12</v>
          </cell>
          <cell r="AC57" t="str">
            <v>105511-P.S.R. LOS CONDORES</v>
          </cell>
          <cell r="AM57">
            <v>1</v>
          </cell>
          <cell r="AN57">
            <v>1</v>
          </cell>
        </row>
        <row r="58">
          <cell r="H58" t="str">
            <v>105496-P.S.R. PINTACURA SUR</v>
          </cell>
          <cell r="I58">
            <v>3</v>
          </cell>
          <cell r="K58">
            <v>2</v>
          </cell>
          <cell r="Q58">
            <v>1</v>
          </cell>
          <cell r="S58">
            <v>6</v>
          </cell>
          <cell r="AD58">
            <v>8</v>
          </cell>
          <cell r="AE58">
            <v>22</v>
          </cell>
          <cell r="AF58">
            <v>6</v>
          </cell>
          <cell r="AG58">
            <v>6</v>
          </cell>
          <cell r="AH58">
            <v>4</v>
          </cell>
          <cell r="AI58">
            <v>29</v>
          </cell>
          <cell r="AJ58">
            <v>8</v>
          </cell>
          <cell r="AK58">
            <v>18</v>
          </cell>
          <cell r="AL58">
            <v>7</v>
          </cell>
          <cell r="AM58">
            <v>17</v>
          </cell>
          <cell r="AN58">
            <v>125</v>
          </cell>
        </row>
        <row r="59">
          <cell r="I59">
            <v>29</v>
          </cell>
          <cell r="J59">
            <v>17</v>
          </cell>
          <cell r="K59">
            <v>12</v>
          </cell>
          <cell r="L59">
            <v>11</v>
          </cell>
          <cell r="M59">
            <v>22</v>
          </cell>
          <cell r="N59">
            <v>20</v>
          </cell>
          <cell r="O59">
            <v>26</v>
          </cell>
          <cell r="P59">
            <v>42</v>
          </cell>
          <cell r="Q59">
            <v>20</v>
          </cell>
          <cell r="R59">
            <v>22</v>
          </cell>
          <cell r="S59">
            <v>221</v>
          </cell>
          <cell r="AC59" t="str">
            <v>105104-HOSPITAL SALAMANCA</v>
          </cell>
          <cell r="AD59">
            <v>2</v>
          </cell>
          <cell r="AE59">
            <v>39</v>
          </cell>
          <cell r="AF59">
            <v>3</v>
          </cell>
          <cell r="AG59">
            <v>4</v>
          </cell>
          <cell r="AH59">
            <v>8</v>
          </cell>
          <cell r="AI59">
            <v>23</v>
          </cell>
          <cell r="AJ59">
            <v>33</v>
          </cell>
          <cell r="AK59">
            <v>12</v>
          </cell>
          <cell r="AL59">
            <v>17</v>
          </cell>
          <cell r="AM59">
            <v>15</v>
          </cell>
          <cell r="AN59">
            <v>156</v>
          </cell>
        </row>
        <row r="60">
          <cell r="H60" t="str">
            <v>105309-CES. RURAL CANELA</v>
          </cell>
          <cell r="I60">
            <v>3</v>
          </cell>
          <cell r="J60">
            <v>3</v>
          </cell>
          <cell r="K60">
            <v>4</v>
          </cell>
          <cell r="L60">
            <v>1</v>
          </cell>
          <cell r="M60">
            <v>5</v>
          </cell>
          <cell r="N60">
            <v>9</v>
          </cell>
          <cell r="O60">
            <v>7</v>
          </cell>
          <cell r="P60">
            <v>14</v>
          </cell>
          <cell r="Q60">
            <v>4</v>
          </cell>
          <cell r="R60">
            <v>9</v>
          </cell>
          <cell r="S60">
            <v>59</v>
          </cell>
          <cell r="AC60" t="str">
            <v>105452-P.S.R. CUNCUMEN                 </v>
          </cell>
          <cell r="AE60">
            <v>2</v>
          </cell>
          <cell r="AG60">
            <v>2</v>
          </cell>
          <cell r="AH60">
            <v>6</v>
          </cell>
          <cell r="AI60">
            <v>11</v>
          </cell>
          <cell r="AJ60">
            <v>2</v>
          </cell>
          <cell r="AM60">
            <v>2</v>
          </cell>
          <cell r="AN60">
            <v>25</v>
          </cell>
        </row>
        <row r="61">
          <cell r="H61" t="str">
            <v>105450-P.S.R. MINCHA NORTE            </v>
          </cell>
          <cell r="I61">
            <v>2</v>
          </cell>
          <cell r="J61">
            <v>1</v>
          </cell>
          <cell r="K61">
            <v>1</v>
          </cell>
          <cell r="N61">
            <v>1</v>
          </cell>
          <cell r="Q61">
            <v>1</v>
          </cell>
          <cell r="R61">
            <v>2</v>
          </cell>
          <cell r="S61">
            <v>8</v>
          </cell>
          <cell r="AC61" t="str">
            <v>105454-P.S.R. CUNLAGUA</v>
          </cell>
          <cell r="AG61">
            <v>1</v>
          </cell>
          <cell r="AH61">
            <v>1</v>
          </cell>
          <cell r="AI61">
            <v>1</v>
          </cell>
          <cell r="AK61">
            <v>1</v>
          </cell>
          <cell r="AN61">
            <v>4</v>
          </cell>
        </row>
        <row r="62">
          <cell r="H62" t="str">
            <v>105451-P.S.R. AGUA FRIA</v>
          </cell>
          <cell r="I62">
            <v>1</v>
          </cell>
          <cell r="J62">
            <v>2</v>
          </cell>
          <cell r="L62">
            <v>3</v>
          </cell>
          <cell r="R62">
            <v>2</v>
          </cell>
          <cell r="S62">
            <v>8</v>
          </cell>
          <cell r="AC62" t="str">
            <v>105455-P.S.R. CHILLEPIN</v>
          </cell>
          <cell r="AD62">
            <v>2</v>
          </cell>
          <cell r="AE62">
            <v>1</v>
          </cell>
          <cell r="AH62">
            <v>1</v>
          </cell>
          <cell r="AK62">
            <v>2</v>
          </cell>
          <cell r="AN62">
            <v>6</v>
          </cell>
        </row>
        <row r="63">
          <cell r="H63" t="str">
            <v>105482-P.S.R. CANELA ALTA</v>
          </cell>
          <cell r="K63">
            <v>1</v>
          </cell>
          <cell r="R63">
            <v>1</v>
          </cell>
          <cell r="S63">
            <v>2</v>
          </cell>
          <cell r="AC63" t="str">
            <v>105456-P.S.R. LLIMPO</v>
          </cell>
          <cell r="AJ63">
            <v>1</v>
          </cell>
          <cell r="AN63">
            <v>1</v>
          </cell>
        </row>
        <row r="64">
          <cell r="H64" t="str">
            <v>105483-P.S.R. LOS RULOS</v>
          </cell>
          <cell r="I64">
            <v>3</v>
          </cell>
          <cell r="R64">
            <v>2</v>
          </cell>
          <cell r="S64">
            <v>5</v>
          </cell>
          <cell r="AC64" t="str">
            <v>105457-P.S.R. SAN AGUSTIN</v>
          </cell>
          <cell r="AD64">
            <v>2</v>
          </cell>
          <cell r="AN64">
            <v>2</v>
          </cell>
        </row>
        <row r="65">
          <cell r="H65" t="str">
            <v>105484-P.S.R. HUENTELAUQUEN</v>
          </cell>
          <cell r="J65">
            <v>3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R65">
            <v>1</v>
          </cell>
          <cell r="S65">
            <v>9</v>
          </cell>
          <cell r="AC65" t="str">
            <v>105491-P.S.R. QUELEN BAJO</v>
          </cell>
          <cell r="AD65">
            <v>1</v>
          </cell>
          <cell r="AE65">
            <v>1</v>
          </cell>
          <cell r="AG65">
            <v>1</v>
          </cell>
          <cell r="AJ65">
            <v>1</v>
          </cell>
          <cell r="AK65">
            <v>2</v>
          </cell>
          <cell r="AN65">
            <v>6</v>
          </cell>
        </row>
        <row r="66">
          <cell r="H66" t="str">
            <v>105493-P.S.R. MINCHA SUR</v>
          </cell>
          <cell r="L66">
            <v>3</v>
          </cell>
          <cell r="N66">
            <v>1</v>
          </cell>
          <cell r="P66">
            <v>1</v>
          </cell>
          <cell r="S66">
            <v>5</v>
          </cell>
          <cell r="AC66" t="str">
            <v>105501-P.S.R. ARBOLEDA GRANDE</v>
          </cell>
          <cell r="AD66">
            <v>1</v>
          </cell>
          <cell r="AF66">
            <v>2</v>
          </cell>
          <cell r="AJ66">
            <v>1</v>
          </cell>
          <cell r="AL66">
            <v>1</v>
          </cell>
          <cell r="AN66">
            <v>5</v>
          </cell>
        </row>
        <row r="67">
          <cell r="H67" t="str">
            <v>105498-P.S.R. QUEBRADA DE LINARES</v>
          </cell>
          <cell r="N67">
            <v>2</v>
          </cell>
          <cell r="S67">
            <v>2</v>
          </cell>
          <cell r="AD67">
            <v>8</v>
          </cell>
          <cell r="AE67">
            <v>43</v>
          </cell>
          <cell r="AF67">
            <v>5</v>
          </cell>
          <cell r="AG67">
            <v>8</v>
          </cell>
          <cell r="AH67">
            <v>16</v>
          </cell>
          <cell r="AI67">
            <v>35</v>
          </cell>
          <cell r="AJ67">
            <v>38</v>
          </cell>
          <cell r="AK67">
            <v>17</v>
          </cell>
          <cell r="AL67">
            <v>18</v>
          </cell>
          <cell r="AM67">
            <v>17</v>
          </cell>
          <cell r="AN67">
            <v>205</v>
          </cell>
        </row>
        <row r="68">
          <cell r="I68">
            <v>9</v>
          </cell>
          <cell r="J68">
            <v>9</v>
          </cell>
          <cell r="K68">
            <v>7</v>
          </cell>
          <cell r="L68">
            <v>8</v>
          </cell>
          <cell r="M68">
            <v>6</v>
          </cell>
          <cell r="N68">
            <v>14</v>
          </cell>
          <cell r="O68">
            <v>8</v>
          </cell>
          <cell r="P68">
            <v>15</v>
          </cell>
          <cell r="Q68">
            <v>5</v>
          </cell>
          <cell r="R68">
            <v>17</v>
          </cell>
          <cell r="S68">
            <v>98</v>
          </cell>
          <cell r="AC68" t="str">
            <v>105315-CES. RURAL C. DE TAMAYA</v>
          </cell>
          <cell r="AE68">
            <v>3</v>
          </cell>
          <cell r="AF68">
            <v>1</v>
          </cell>
          <cell r="AG68">
            <v>2</v>
          </cell>
          <cell r="AH68">
            <v>1</v>
          </cell>
          <cell r="AI68">
            <v>5</v>
          </cell>
          <cell r="AJ68">
            <v>2</v>
          </cell>
          <cell r="AM68">
            <v>1</v>
          </cell>
          <cell r="AN68">
            <v>15</v>
          </cell>
        </row>
        <row r="69">
          <cell r="H69" t="str">
            <v>105108-HOSPITAL LOS VILOS</v>
          </cell>
          <cell r="I69">
            <v>5</v>
          </cell>
          <cell r="J69">
            <v>6</v>
          </cell>
          <cell r="K69">
            <v>3</v>
          </cell>
          <cell r="L69">
            <v>3</v>
          </cell>
          <cell r="M69">
            <v>7</v>
          </cell>
          <cell r="N69">
            <v>2</v>
          </cell>
          <cell r="O69">
            <v>8</v>
          </cell>
          <cell r="P69">
            <v>11</v>
          </cell>
          <cell r="Q69">
            <v>4</v>
          </cell>
          <cell r="R69">
            <v>6</v>
          </cell>
          <cell r="S69">
            <v>55</v>
          </cell>
          <cell r="AC69" t="str">
            <v>105317-CES. JORGE JORDAN D.</v>
          </cell>
          <cell r="AD69">
            <v>1</v>
          </cell>
          <cell r="AE69">
            <v>2</v>
          </cell>
          <cell r="AF69">
            <v>11</v>
          </cell>
          <cell r="AG69">
            <v>6</v>
          </cell>
          <cell r="AH69">
            <v>5</v>
          </cell>
          <cell r="AI69">
            <v>6</v>
          </cell>
          <cell r="AJ69">
            <v>5</v>
          </cell>
          <cell r="AK69">
            <v>3</v>
          </cell>
          <cell r="AL69">
            <v>9</v>
          </cell>
          <cell r="AN69">
            <v>48</v>
          </cell>
        </row>
        <row r="70">
          <cell r="H70" t="str">
            <v>105478-P.S.R. CAIMANES                   </v>
          </cell>
          <cell r="I70">
            <v>2</v>
          </cell>
          <cell r="K70">
            <v>1</v>
          </cell>
          <cell r="M70">
            <v>1</v>
          </cell>
          <cell r="O70">
            <v>1</v>
          </cell>
          <cell r="P70">
            <v>2</v>
          </cell>
          <cell r="Q70">
            <v>2</v>
          </cell>
          <cell r="R70">
            <v>1</v>
          </cell>
          <cell r="S70">
            <v>10</v>
          </cell>
          <cell r="AC70" t="str">
            <v>105322-CES. MARCOS MACUADA</v>
          </cell>
          <cell r="AD70">
            <v>7</v>
          </cell>
          <cell r="AE70">
            <v>1</v>
          </cell>
          <cell r="AF70">
            <v>6</v>
          </cell>
          <cell r="AG70">
            <v>11</v>
          </cell>
          <cell r="AI70">
            <v>71</v>
          </cell>
          <cell r="AJ70">
            <v>14</v>
          </cell>
          <cell r="AK70">
            <v>8</v>
          </cell>
          <cell r="AL70">
            <v>5</v>
          </cell>
          <cell r="AN70">
            <v>123</v>
          </cell>
        </row>
        <row r="71">
          <cell r="H71" t="str">
            <v>105479-P.S.R. GUANGUALI</v>
          </cell>
          <cell r="I71">
            <v>1</v>
          </cell>
          <cell r="M71">
            <v>1</v>
          </cell>
          <cell r="N71">
            <v>5</v>
          </cell>
          <cell r="O71">
            <v>1</v>
          </cell>
          <cell r="P71">
            <v>1</v>
          </cell>
          <cell r="Q71">
            <v>2</v>
          </cell>
          <cell r="R71">
            <v>2</v>
          </cell>
          <cell r="S71">
            <v>13</v>
          </cell>
          <cell r="AC71" t="str">
            <v>105324-CES. SOTAQUI</v>
          </cell>
          <cell r="AD71">
            <v>2</v>
          </cell>
          <cell r="AE71">
            <v>1</v>
          </cell>
          <cell r="AF71">
            <v>1</v>
          </cell>
          <cell r="AG71">
            <v>1</v>
          </cell>
          <cell r="AI71">
            <v>4</v>
          </cell>
          <cell r="AK71">
            <v>3</v>
          </cell>
          <cell r="AL71">
            <v>1</v>
          </cell>
          <cell r="AN71">
            <v>13</v>
          </cell>
        </row>
        <row r="72">
          <cell r="H72" t="str">
            <v>105480-P.S.R. QUILIMARI</v>
          </cell>
          <cell r="I72">
            <v>1</v>
          </cell>
          <cell r="J72">
            <v>1</v>
          </cell>
          <cell r="P72">
            <v>3</v>
          </cell>
          <cell r="R72">
            <v>1</v>
          </cell>
          <cell r="S72">
            <v>6</v>
          </cell>
          <cell r="AC72" t="str">
            <v>105415-P.S.R. BARRAZA</v>
          </cell>
          <cell r="AD72">
            <v>2</v>
          </cell>
          <cell r="AF72">
            <v>1</v>
          </cell>
          <cell r="AI72">
            <v>1</v>
          </cell>
          <cell r="AK72">
            <v>1</v>
          </cell>
          <cell r="AL72">
            <v>1</v>
          </cell>
          <cell r="AN72">
            <v>6</v>
          </cell>
        </row>
        <row r="73">
          <cell r="H73" t="str">
            <v>105481-P.S.R. TILAMA</v>
          </cell>
          <cell r="M73">
            <v>1</v>
          </cell>
          <cell r="Q73">
            <v>1</v>
          </cell>
          <cell r="R73">
            <v>1</v>
          </cell>
          <cell r="S73">
            <v>3</v>
          </cell>
          <cell r="AC73" t="str">
            <v>105416-P.S.R. CAMARICO                  </v>
          </cell>
          <cell r="AD73">
            <v>1</v>
          </cell>
          <cell r="AE73">
            <v>1</v>
          </cell>
          <cell r="AI73">
            <v>1</v>
          </cell>
          <cell r="AK73">
            <v>1</v>
          </cell>
          <cell r="AL73">
            <v>1</v>
          </cell>
          <cell r="AN73">
            <v>5</v>
          </cell>
        </row>
        <row r="74">
          <cell r="I74">
            <v>9</v>
          </cell>
          <cell r="J74">
            <v>7</v>
          </cell>
          <cell r="K74">
            <v>4</v>
          </cell>
          <cell r="L74">
            <v>3</v>
          </cell>
          <cell r="M74">
            <v>10</v>
          </cell>
          <cell r="N74">
            <v>7</v>
          </cell>
          <cell r="O74">
            <v>10</v>
          </cell>
          <cell r="P74">
            <v>17</v>
          </cell>
          <cell r="Q74">
            <v>9</v>
          </cell>
          <cell r="R74">
            <v>11</v>
          </cell>
          <cell r="S74">
            <v>87</v>
          </cell>
          <cell r="AC74" t="str">
            <v>105417-P.S.R. ALCONES BAJOS</v>
          </cell>
          <cell r="AD74">
            <v>1</v>
          </cell>
          <cell r="AE74">
            <v>1</v>
          </cell>
          <cell r="AH74">
            <v>2</v>
          </cell>
          <cell r="AJ74">
            <v>1</v>
          </cell>
          <cell r="AK74">
            <v>1</v>
          </cell>
          <cell r="AN74">
            <v>6</v>
          </cell>
        </row>
        <row r="75">
          <cell r="H75" t="str">
            <v>105104-HOSPITAL SALAMANCA</v>
          </cell>
          <cell r="I75">
            <v>16</v>
          </cell>
          <cell r="J75">
            <v>18</v>
          </cell>
          <cell r="K75">
            <v>18</v>
          </cell>
          <cell r="L75">
            <v>16</v>
          </cell>
          <cell r="M75">
            <v>23</v>
          </cell>
          <cell r="N75">
            <v>15</v>
          </cell>
          <cell r="O75">
            <v>22</v>
          </cell>
          <cell r="P75">
            <v>17</v>
          </cell>
          <cell r="Q75">
            <v>13</v>
          </cell>
          <cell r="R75">
            <v>7</v>
          </cell>
          <cell r="S75">
            <v>165</v>
          </cell>
          <cell r="AC75" t="str">
            <v>105419-P.S.R. LAS SOSSAS</v>
          </cell>
          <cell r="AF75">
            <v>1</v>
          </cell>
          <cell r="AK75">
            <v>1</v>
          </cell>
          <cell r="AL75">
            <v>2</v>
          </cell>
          <cell r="AN75">
            <v>4</v>
          </cell>
        </row>
        <row r="76">
          <cell r="H76" t="str">
            <v>105452-P.S.R. CUNCUMEN                 </v>
          </cell>
          <cell r="I76">
            <v>8</v>
          </cell>
          <cell r="J76">
            <v>3</v>
          </cell>
          <cell r="K76">
            <v>5</v>
          </cell>
          <cell r="L76">
            <v>9</v>
          </cell>
          <cell r="M76">
            <v>15</v>
          </cell>
          <cell r="N76">
            <v>4</v>
          </cell>
          <cell r="O76">
            <v>12</v>
          </cell>
          <cell r="P76">
            <v>3</v>
          </cell>
          <cell r="Q76">
            <v>6</v>
          </cell>
          <cell r="R76">
            <v>7</v>
          </cell>
          <cell r="S76">
            <v>72</v>
          </cell>
          <cell r="AC76" t="str">
            <v>105420-P.S.R. LIMARI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  <cell r="AI76">
            <v>4</v>
          </cell>
          <cell r="AJ76">
            <v>6</v>
          </cell>
          <cell r="AK76">
            <v>2</v>
          </cell>
          <cell r="AL76">
            <v>2</v>
          </cell>
          <cell r="AN76">
            <v>18</v>
          </cell>
        </row>
        <row r="77">
          <cell r="H77" t="str">
            <v>105453-P.S.R. TRANQUILLA</v>
          </cell>
          <cell r="I77">
            <v>1</v>
          </cell>
          <cell r="J77">
            <v>1</v>
          </cell>
          <cell r="M77">
            <v>1</v>
          </cell>
          <cell r="P77">
            <v>1</v>
          </cell>
          <cell r="Q77">
            <v>3</v>
          </cell>
          <cell r="R77">
            <v>3</v>
          </cell>
          <cell r="S77">
            <v>10</v>
          </cell>
          <cell r="AC77" t="str">
            <v>105422-P.S.R. HORNILLOS</v>
          </cell>
          <cell r="AI77">
            <v>4</v>
          </cell>
          <cell r="AK77">
            <v>1</v>
          </cell>
          <cell r="AN77">
            <v>5</v>
          </cell>
        </row>
        <row r="78">
          <cell r="H78" t="str">
            <v>105454-P.S.R. CUNLAGUA</v>
          </cell>
          <cell r="M78">
            <v>1</v>
          </cell>
          <cell r="P78">
            <v>1</v>
          </cell>
          <cell r="Q78">
            <v>1</v>
          </cell>
          <cell r="S78">
            <v>3</v>
          </cell>
          <cell r="AC78" t="str">
            <v>105437-P.S.R. CHALINGA</v>
          </cell>
          <cell r="AG78">
            <v>1</v>
          </cell>
          <cell r="AK78">
            <v>1</v>
          </cell>
          <cell r="AN78">
            <v>2</v>
          </cell>
        </row>
        <row r="79">
          <cell r="H79" t="str">
            <v>105455-P.S.R. CHILLEPIN</v>
          </cell>
          <cell r="L79">
            <v>2</v>
          </cell>
          <cell r="N79">
            <v>1</v>
          </cell>
          <cell r="O79">
            <v>1</v>
          </cell>
          <cell r="P79">
            <v>1</v>
          </cell>
          <cell r="S79">
            <v>5</v>
          </cell>
          <cell r="AC79" t="str">
            <v>105439-P.S.R. CERRO BLANCO</v>
          </cell>
          <cell r="AD79">
            <v>4</v>
          </cell>
          <cell r="AE79">
            <v>3</v>
          </cell>
          <cell r="AH79">
            <v>1</v>
          </cell>
          <cell r="AJ79">
            <v>1</v>
          </cell>
          <cell r="AL79">
            <v>2</v>
          </cell>
          <cell r="AN79">
            <v>11</v>
          </cell>
        </row>
        <row r="80">
          <cell r="H80" t="str">
            <v>105456-P.S.R. LLIMPO</v>
          </cell>
          <cell r="I80">
            <v>2</v>
          </cell>
          <cell r="M80">
            <v>4</v>
          </cell>
          <cell r="N80">
            <v>1</v>
          </cell>
          <cell r="P80">
            <v>1</v>
          </cell>
          <cell r="R80">
            <v>1</v>
          </cell>
          <cell r="S80">
            <v>9</v>
          </cell>
          <cell r="AC80" t="str">
            <v>105507-P.S.R. HUAMALATA</v>
          </cell>
          <cell r="AD80">
            <v>1</v>
          </cell>
          <cell r="AF80">
            <v>2</v>
          </cell>
          <cell r="AH80">
            <v>1</v>
          </cell>
          <cell r="AI80">
            <v>14</v>
          </cell>
          <cell r="AK80">
            <v>1</v>
          </cell>
          <cell r="AL80">
            <v>1</v>
          </cell>
          <cell r="AN80">
            <v>20</v>
          </cell>
        </row>
        <row r="81">
          <cell r="H81" t="str">
            <v>105457-P.S.R. SAN AGUSTIN</v>
          </cell>
          <cell r="I81">
            <v>1</v>
          </cell>
          <cell r="J81">
            <v>1</v>
          </cell>
          <cell r="K81">
            <v>3</v>
          </cell>
          <cell r="N81">
            <v>1</v>
          </cell>
          <cell r="O81">
            <v>1</v>
          </cell>
          <cell r="Q81">
            <v>1</v>
          </cell>
          <cell r="S81">
            <v>8</v>
          </cell>
          <cell r="AC81" t="str">
            <v>105510-P.S.R. RECOLETA</v>
          </cell>
          <cell r="AD81">
            <v>1</v>
          </cell>
          <cell r="AE81">
            <v>1</v>
          </cell>
          <cell r="AF81">
            <v>2</v>
          </cell>
          <cell r="AG81">
            <v>1</v>
          </cell>
          <cell r="AH81">
            <v>5</v>
          </cell>
          <cell r="AJ81">
            <v>5</v>
          </cell>
          <cell r="AK81">
            <v>1</v>
          </cell>
          <cell r="AL81">
            <v>3</v>
          </cell>
          <cell r="AN81">
            <v>19</v>
          </cell>
        </row>
        <row r="82">
          <cell r="H82" t="str">
            <v>105458-P.S.R. TAHUINCO</v>
          </cell>
          <cell r="J82">
            <v>1</v>
          </cell>
          <cell r="K82">
            <v>1</v>
          </cell>
          <cell r="N82">
            <v>2</v>
          </cell>
          <cell r="O82">
            <v>1</v>
          </cell>
          <cell r="S82">
            <v>5</v>
          </cell>
          <cell r="AC82" t="str">
            <v>105722-CECOF SAN JOSE DE LA DEHESA</v>
          </cell>
          <cell r="AD82">
            <v>2</v>
          </cell>
          <cell r="AE82">
            <v>4</v>
          </cell>
          <cell r="AF82">
            <v>2</v>
          </cell>
          <cell r="AJ82">
            <v>2</v>
          </cell>
          <cell r="AK82">
            <v>3</v>
          </cell>
          <cell r="AN82">
            <v>13</v>
          </cell>
        </row>
        <row r="83">
          <cell r="H83" t="str">
            <v>105491-P.S.R. QUELEN BAJO</v>
          </cell>
          <cell r="K83">
            <v>2</v>
          </cell>
          <cell r="N83">
            <v>1</v>
          </cell>
          <cell r="O83">
            <v>4</v>
          </cell>
          <cell r="R83">
            <v>1</v>
          </cell>
          <cell r="S83">
            <v>8</v>
          </cell>
          <cell r="AC83" t="str">
            <v>105723-CECOF LIMARI</v>
          </cell>
          <cell r="AD83">
            <v>3</v>
          </cell>
          <cell r="AE83">
            <v>8</v>
          </cell>
          <cell r="AG83">
            <v>1</v>
          </cell>
          <cell r="AH83">
            <v>4</v>
          </cell>
          <cell r="AI83">
            <v>4</v>
          </cell>
          <cell r="AJ83">
            <v>5</v>
          </cell>
          <cell r="AK83">
            <v>4</v>
          </cell>
          <cell r="AL83">
            <v>4</v>
          </cell>
          <cell r="AN83">
            <v>33</v>
          </cell>
        </row>
        <row r="84">
          <cell r="H84" t="str">
            <v>105492-P.S.R. CAMISA</v>
          </cell>
          <cell r="L84">
            <v>1</v>
          </cell>
          <cell r="N84">
            <v>1</v>
          </cell>
          <cell r="P84">
            <v>3</v>
          </cell>
          <cell r="Q84">
            <v>1</v>
          </cell>
          <cell r="R84">
            <v>1</v>
          </cell>
          <cell r="S84">
            <v>7</v>
          </cell>
          <cell r="AD84">
            <v>25</v>
          </cell>
          <cell r="AE84">
            <v>26</v>
          </cell>
          <cell r="AF84">
            <v>28</v>
          </cell>
          <cell r="AG84">
            <v>24</v>
          </cell>
          <cell r="AH84">
            <v>20</v>
          </cell>
          <cell r="AI84">
            <v>114</v>
          </cell>
          <cell r="AJ84">
            <v>41</v>
          </cell>
          <cell r="AK84">
            <v>31</v>
          </cell>
          <cell r="AL84">
            <v>31</v>
          </cell>
          <cell r="AM84">
            <v>1</v>
          </cell>
          <cell r="AN84">
            <v>341</v>
          </cell>
        </row>
        <row r="85">
          <cell r="H85" t="str">
            <v>105501-P.S.R. ARBOLEDA GRANDE</v>
          </cell>
          <cell r="I85">
            <v>1</v>
          </cell>
          <cell r="L85">
            <v>2</v>
          </cell>
          <cell r="N85">
            <v>1</v>
          </cell>
          <cell r="O85">
            <v>3</v>
          </cell>
          <cell r="R85">
            <v>1</v>
          </cell>
          <cell r="S85">
            <v>8</v>
          </cell>
          <cell r="AC85" t="str">
            <v>105105-HOSPITAL COMBARBALA</v>
          </cell>
          <cell r="AD85">
            <v>2</v>
          </cell>
          <cell r="AE85">
            <v>1</v>
          </cell>
          <cell r="AG85">
            <v>2</v>
          </cell>
          <cell r="AH85">
            <v>2</v>
          </cell>
          <cell r="AI85">
            <v>5</v>
          </cell>
          <cell r="AJ85">
            <v>6</v>
          </cell>
          <cell r="AK85">
            <v>2</v>
          </cell>
          <cell r="AL85">
            <v>5</v>
          </cell>
          <cell r="AM85">
            <v>8</v>
          </cell>
          <cell r="AN85">
            <v>33</v>
          </cell>
        </row>
        <row r="86">
          <cell r="I86">
            <v>29</v>
          </cell>
          <cell r="J86">
            <v>24</v>
          </cell>
          <cell r="K86">
            <v>29</v>
          </cell>
          <cell r="L86">
            <v>30</v>
          </cell>
          <cell r="M86">
            <v>44</v>
          </cell>
          <cell r="N86">
            <v>27</v>
          </cell>
          <cell r="O86">
            <v>44</v>
          </cell>
          <cell r="P86">
            <v>27</v>
          </cell>
          <cell r="Q86">
            <v>25</v>
          </cell>
          <cell r="R86">
            <v>21</v>
          </cell>
          <cell r="S86">
            <v>300</v>
          </cell>
          <cell r="AC86" t="str">
            <v>105434-P.S.R. SAN MARCOS</v>
          </cell>
          <cell r="AD86">
            <v>2</v>
          </cell>
          <cell r="AF86">
            <v>2</v>
          </cell>
          <cell r="AG86">
            <v>1</v>
          </cell>
          <cell r="AK86">
            <v>1</v>
          </cell>
          <cell r="AM86">
            <v>1</v>
          </cell>
          <cell r="AN86">
            <v>7</v>
          </cell>
        </row>
        <row r="87">
          <cell r="H87" t="str">
            <v>105315-CES. RURAL C. DE TAMAYA</v>
          </cell>
          <cell r="J87">
            <v>4</v>
          </cell>
          <cell r="K87">
            <v>11</v>
          </cell>
          <cell r="L87">
            <v>8</v>
          </cell>
          <cell r="M87">
            <v>5</v>
          </cell>
          <cell r="N87">
            <v>9</v>
          </cell>
          <cell r="O87">
            <v>10</v>
          </cell>
          <cell r="P87">
            <v>12</v>
          </cell>
          <cell r="Q87">
            <v>4</v>
          </cell>
          <cell r="R87">
            <v>4</v>
          </cell>
          <cell r="S87">
            <v>67</v>
          </cell>
          <cell r="AC87" t="str">
            <v>105441-P.S.R. MANQUEHUA</v>
          </cell>
          <cell r="AD87">
            <v>2</v>
          </cell>
          <cell r="AK87">
            <v>1</v>
          </cell>
          <cell r="AN87">
            <v>3</v>
          </cell>
        </row>
        <row r="88">
          <cell r="H88" t="str">
            <v>105317-CES. JORGE JORDAN D.</v>
          </cell>
          <cell r="I88">
            <v>17</v>
          </cell>
          <cell r="J88">
            <v>15</v>
          </cell>
          <cell r="K88">
            <v>9</v>
          </cell>
          <cell r="L88">
            <v>14</v>
          </cell>
          <cell r="M88">
            <v>17</v>
          </cell>
          <cell r="N88">
            <v>16</v>
          </cell>
          <cell r="O88">
            <v>17</v>
          </cell>
          <cell r="P88">
            <v>12</v>
          </cell>
          <cell r="Q88">
            <v>20</v>
          </cell>
          <cell r="S88">
            <v>137</v>
          </cell>
          <cell r="AC88" t="str">
            <v>105459-P.S.R. BARRANCAS                </v>
          </cell>
          <cell r="AD88">
            <v>1</v>
          </cell>
          <cell r="AN88">
            <v>1</v>
          </cell>
        </row>
        <row r="89">
          <cell r="H89" t="str">
            <v>105322-CES. MARCOS MACUADA</v>
          </cell>
          <cell r="I89">
            <v>32</v>
          </cell>
          <cell r="J89">
            <v>19</v>
          </cell>
          <cell r="K89">
            <v>35</v>
          </cell>
          <cell r="L89">
            <v>8</v>
          </cell>
          <cell r="M89">
            <v>52</v>
          </cell>
          <cell r="O89">
            <v>43</v>
          </cell>
          <cell r="P89">
            <v>49</v>
          </cell>
          <cell r="Q89">
            <v>26</v>
          </cell>
          <cell r="R89">
            <v>9</v>
          </cell>
          <cell r="S89">
            <v>273</v>
          </cell>
          <cell r="AC89" t="str">
            <v>105460-P.S.R. COGOTI 18</v>
          </cell>
          <cell r="AD89">
            <v>6</v>
          </cell>
          <cell r="AF89">
            <v>3</v>
          </cell>
          <cell r="AH89">
            <v>1</v>
          </cell>
          <cell r="AL89">
            <v>1</v>
          </cell>
          <cell r="AN89">
            <v>11</v>
          </cell>
        </row>
        <row r="90">
          <cell r="H90" t="str">
            <v>105324-CES. SOTAQUI</v>
          </cell>
          <cell r="I90">
            <v>5</v>
          </cell>
          <cell r="J90">
            <v>7</v>
          </cell>
          <cell r="K90">
            <v>3</v>
          </cell>
          <cell r="L90">
            <v>6</v>
          </cell>
          <cell r="M90">
            <v>5</v>
          </cell>
          <cell r="O90">
            <v>3</v>
          </cell>
          <cell r="P90">
            <v>13</v>
          </cell>
          <cell r="Q90">
            <v>14</v>
          </cell>
          <cell r="S90">
            <v>56</v>
          </cell>
          <cell r="AC90" t="str">
            <v>105461-P.S.R. EL HUACHO</v>
          </cell>
          <cell r="AD90">
            <v>1</v>
          </cell>
          <cell r="AH90">
            <v>1</v>
          </cell>
          <cell r="AN90">
            <v>2</v>
          </cell>
        </row>
        <row r="91">
          <cell r="H91" t="str">
            <v>105415-P.S.R. BARRAZA</v>
          </cell>
          <cell r="I91">
            <v>3</v>
          </cell>
          <cell r="K91">
            <v>2</v>
          </cell>
          <cell r="M91">
            <v>2</v>
          </cell>
          <cell r="N91">
            <v>3</v>
          </cell>
          <cell r="P91">
            <v>1</v>
          </cell>
          <cell r="Q91">
            <v>1</v>
          </cell>
          <cell r="R91">
            <v>1</v>
          </cell>
          <cell r="S91">
            <v>13</v>
          </cell>
          <cell r="AC91" t="str">
            <v>105462-P.S.R. EL SAUCE</v>
          </cell>
          <cell r="AG91">
            <v>2</v>
          </cell>
          <cell r="AM91">
            <v>1</v>
          </cell>
          <cell r="AN91">
            <v>3</v>
          </cell>
        </row>
        <row r="92">
          <cell r="H92" t="str">
            <v>105416-P.S.R. CAMARICO                  </v>
          </cell>
          <cell r="I92">
            <v>1</v>
          </cell>
          <cell r="J92">
            <v>3</v>
          </cell>
          <cell r="L92">
            <v>1</v>
          </cell>
          <cell r="M92">
            <v>2</v>
          </cell>
          <cell r="N92">
            <v>5</v>
          </cell>
          <cell r="O92">
            <v>5</v>
          </cell>
          <cell r="P92">
            <v>5</v>
          </cell>
          <cell r="Q92">
            <v>2</v>
          </cell>
          <cell r="S92">
            <v>24</v>
          </cell>
          <cell r="AC92" t="str">
            <v>105463-P.S.R. QUILITAPIA</v>
          </cell>
          <cell r="AF92">
            <v>1</v>
          </cell>
          <cell r="AH92">
            <v>1</v>
          </cell>
          <cell r="AM92">
            <v>2</v>
          </cell>
          <cell r="AN92">
            <v>4</v>
          </cell>
        </row>
        <row r="93">
          <cell r="H93" t="str">
            <v>105417-P.S.R. ALCONES BAJOS</v>
          </cell>
          <cell r="L93">
            <v>1</v>
          </cell>
          <cell r="M93">
            <v>2</v>
          </cell>
          <cell r="O93">
            <v>1</v>
          </cell>
          <cell r="P93">
            <v>3</v>
          </cell>
          <cell r="S93">
            <v>7</v>
          </cell>
          <cell r="AC93" t="str">
            <v>105464-P.S.R. LA LIGUA</v>
          </cell>
          <cell r="AH93">
            <v>1</v>
          </cell>
          <cell r="AI93">
            <v>1</v>
          </cell>
          <cell r="AL93">
            <v>3</v>
          </cell>
          <cell r="AN93">
            <v>5</v>
          </cell>
        </row>
        <row r="94">
          <cell r="H94" t="str">
            <v>105419-P.S.R. LAS SOSSAS</v>
          </cell>
          <cell r="K94">
            <v>2</v>
          </cell>
          <cell r="L94">
            <v>2</v>
          </cell>
          <cell r="M94">
            <v>1</v>
          </cell>
          <cell r="O94">
            <v>1</v>
          </cell>
          <cell r="R94">
            <v>2</v>
          </cell>
          <cell r="S94">
            <v>8</v>
          </cell>
          <cell r="AC94" t="str">
            <v>105465-P.S.R. RAMADILLA</v>
          </cell>
          <cell r="AD94">
            <v>1</v>
          </cell>
          <cell r="AJ94">
            <v>1</v>
          </cell>
          <cell r="AL94">
            <v>1</v>
          </cell>
          <cell r="AN94">
            <v>3</v>
          </cell>
        </row>
        <row r="95">
          <cell r="H95" t="str">
            <v>105420-P.S.R. LIMARI</v>
          </cell>
          <cell r="I95">
            <v>3</v>
          </cell>
          <cell r="J95">
            <v>5</v>
          </cell>
          <cell r="K95">
            <v>2</v>
          </cell>
          <cell r="M95">
            <v>1</v>
          </cell>
          <cell r="N95">
            <v>4</v>
          </cell>
          <cell r="O95">
            <v>2</v>
          </cell>
          <cell r="P95">
            <v>5</v>
          </cell>
          <cell r="Q95">
            <v>1</v>
          </cell>
          <cell r="S95">
            <v>23</v>
          </cell>
          <cell r="AC95" t="str">
            <v>105466-P.S.R. VALLE HERMOSO</v>
          </cell>
          <cell r="AF95">
            <v>1</v>
          </cell>
          <cell r="AN95">
            <v>1</v>
          </cell>
        </row>
        <row r="96">
          <cell r="H96" t="str">
            <v>105422-P.S.R. HORNILLOS</v>
          </cell>
          <cell r="J96">
            <v>3</v>
          </cell>
          <cell r="K96">
            <v>1</v>
          </cell>
          <cell r="S96">
            <v>4</v>
          </cell>
          <cell r="AC96" t="str">
            <v>105490-P.S.R. EL DURAZNO</v>
          </cell>
          <cell r="AE96">
            <v>1</v>
          </cell>
          <cell r="AJ96">
            <v>1</v>
          </cell>
          <cell r="AM96">
            <v>1</v>
          </cell>
          <cell r="AN96">
            <v>3</v>
          </cell>
        </row>
        <row r="97">
          <cell r="H97" t="str">
            <v>105437-P.S.R. CHALINGA</v>
          </cell>
          <cell r="I97">
            <v>1</v>
          </cell>
          <cell r="M97">
            <v>2</v>
          </cell>
          <cell r="N97">
            <v>1</v>
          </cell>
          <cell r="O97">
            <v>1</v>
          </cell>
          <cell r="S97">
            <v>5</v>
          </cell>
          <cell r="AD97">
            <v>15</v>
          </cell>
          <cell r="AE97">
            <v>2</v>
          </cell>
          <cell r="AF97">
            <v>7</v>
          </cell>
          <cell r="AG97">
            <v>5</v>
          </cell>
          <cell r="AH97">
            <v>6</v>
          </cell>
          <cell r="AI97">
            <v>6</v>
          </cell>
          <cell r="AJ97">
            <v>8</v>
          </cell>
          <cell r="AK97">
            <v>4</v>
          </cell>
          <cell r="AL97">
            <v>10</v>
          </cell>
          <cell r="AM97">
            <v>13</v>
          </cell>
          <cell r="AN97">
            <v>76</v>
          </cell>
        </row>
        <row r="98">
          <cell r="H98" t="str">
            <v>105439-P.S.R. CERRO BLANCO</v>
          </cell>
          <cell r="M98">
            <v>3</v>
          </cell>
          <cell r="N98">
            <v>1</v>
          </cell>
          <cell r="S98">
            <v>4</v>
          </cell>
          <cell r="AC98" t="str">
            <v>105307-CES. RURAL MONTE PATRIA</v>
          </cell>
          <cell r="AD98">
            <v>3</v>
          </cell>
          <cell r="AE98">
            <v>4</v>
          </cell>
          <cell r="AF98">
            <v>2</v>
          </cell>
          <cell r="AG98">
            <v>1</v>
          </cell>
          <cell r="AH98">
            <v>2</v>
          </cell>
          <cell r="AI98">
            <v>2</v>
          </cell>
          <cell r="AJ98">
            <v>4</v>
          </cell>
          <cell r="AM98">
            <v>3</v>
          </cell>
          <cell r="AN98">
            <v>21</v>
          </cell>
        </row>
        <row r="99">
          <cell r="H99" t="str">
            <v>105507-P.S.R. HUAMALATA</v>
          </cell>
          <cell r="J99">
            <v>1</v>
          </cell>
          <cell r="K99">
            <v>1</v>
          </cell>
          <cell r="M99">
            <v>1</v>
          </cell>
          <cell r="N99">
            <v>1</v>
          </cell>
          <cell r="O99">
            <v>2</v>
          </cell>
          <cell r="Q99">
            <v>4</v>
          </cell>
          <cell r="S99">
            <v>10</v>
          </cell>
          <cell r="AC99" t="str">
            <v>105311-CES. RURAL CHAÑARAL ALTO</v>
          </cell>
          <cell r="AF99">
            <v>6</v>
          </cell>
          <cell r="AH99">
            <v>3</v>
          </cell>
          <cell r="AJ99">
            <v>5</v>
          </cell>
          <cell r="AK99">
            <v>4</v>
          </cell>
          <cell r="AL99">
            <v>1</v>
          </cell>
          <cell r="AM99">
            <v>2</v>
          </cell>
          <cell r="AN99">
            <v>21</v>
          </cell>
        </row>
        <row r="100">
          <cell r="H100" t="str">
            <v>105510-P.S.R. RECOLETA</v>
          </cell>
          <cell r="I100">
            <v>2</v>
          </cell>
          <cell r="J100">
            <v>1</v>
          </cell>
          <cell r="K100">
            <v>3</v>
          </cell>
          <cell r="L100">
            <v>4</v>
          </cell>
          <cell r="M100">
            <v>1</v>
          </cell>
          <cell r="N100">
            <v>3</v>
          </cell>
          <cell r="O100">
            <v>4</v>
          </cell>
          <cell r="P100">
            <v>1</v>
          </cell>
          <cell r="Q100">
            <v>1</v>
          </cell>
          <cell r="R100">
            <v>2</v>
          </cell>
          <cell r="S100">
            <v>22</v>
          </cell>
          <cell r="AC100" t="str">
            <v>105312-CES. RURAL CAREN</v>
          </cell>
          <cell r="AD100">
            <v>1</v>
          </cell>
          <cell r="AE100">
            <v>1</v>
          </cell>
          <cell r="AF100">
            <v>2</v>
          </cell>
          <cell r="AG100">
            <v>2</v>
          </cell>
          <cell r="AJ100">
            <v>12</v>
          </cell>
          <cell r="AK100">
            <v>1</v>
          </cell>
          <cell r="AL100">
            <v>2</v>
          </cell>
          <cell r="AN100">
            <v>21</v>
          </cell>
        </row>
        <row r="101">
          <cell r="H101" t="str">
            <v>105722-CECOF SAN JOSE DE LA DEHESA</v>
          </cell>
          <cell r="I101">
            <v>4</v>
          </cell>
          <cell r="J101">
            <v>7</v>
          </cell>
          <cell r="K101">
            <v>5</v>
          </cell>
          <cell r="L101">
            <v>1</v>
          </cell>
          <cell r="M101">
            <v>2</v>
          </cell>
          <cell r="O101">
            <v>4</v>
          </cell>
          <cell r="P101">
            <v>9</v>
          </cell>
          <cell r="Q101">
            <v>2</v>
          </cell>
          <cell r="S101">
            <v>34</v>
          </cell>
          <cell r="AC101" t="str">
            <v>105318-CES. RURAL EL PALQUI</v>
          </cell>
          <cell r="AD101">
            <v>5</v>
          </cell>
          <cell r="AE101">
            <v>1</v>
          </cell>
          <cell r="AF101">
            <v>3</v>
          </cell>
          <cell r="AG101">
            <v>14</v>
          </cell>
          <cell r="AI101">
            <v>3</v>
          </cell>
          <cell r="AJ101">
            <v>4</v>
          </cell>
          <cell r="AK101">
            <v>3</v>
          </cell>
          <cell r="AL101">
            <v>1</v>
          </cell>
          <cell r="AN101">
            <v>34</v>
          </cell>
        </row>
        <row r="102">
          <cell r="H102" t="str">
            <v>105723-CECOF LIMARI</v>
          </cell>
          <cell r="I102">
            <v>10</v>
          </cell>
          <cell r="J102">
            <v>3</v>
          </cell>
          <cell r="K102">
            <v>2</v>
          </cell>
          <cell r="M102">
            <v>1</v>
          </cell>
          <cell r="N102">
            <v>2</v>
          </cell>
          <cell r="O102">
            <v>6</v>
          </cell>
          <cell r="P102">
            <v>4</v>
          </cell>
          <cell r="Q102">
            <v>1</v>
          </cell>
          <cell r="R102">
            <v>1</v>
          </cell>
          <cell r="S102">
            <v>30</v>
          </cell>
          <cell r="AC102" t="str">
            <v>105427-P.S.R. HACIENDA VALDIVIA</v>
          </cell>
          <cell r="AH102">
            <v>1</v>
          </cell>
          <cell r="AI102">
            <v>1</v>
          </cell>
          <cell r="AN102">
            <v>2</v>
          </cell>
        </row>
        <row r="103">
          <cell r="I103">
            <v>78</v>
          </cell>
          <cell r="J103">
            <v>68</v>
          </cell>
          <cell r="K103">
            <v>76</v>
          </cell>
          <cell r="L103">
            <v>45</v>
          </cell>
          <cell r="M103">
            <v>97</v>
          </cell>
          <cell r="N103">
            <v>45</v>
          </cell>
          <cell r="O103">
            <v>99</v>
          </cell>
          <cell r="P103">
            <v>114</v>
          </cell>
          <cell r="Q103">
            <v>76</v>
          </cell>
          <cell r="R103">
            <v>19</v>
          </cell>
          <cell r="S103">
            <v>717</v>
          </cell>
          <cell r="AC103" t="str">
            <v>105430-P.S.R. MIALQUI</v>
          </cell>
          <cell r="AD103">
            <v>1</v>
          </cell>
          <cell r="AF103">
            <v>1</v>
          </cell>
          <cell r="AN103">
            <v>2</v>
          </cell>
        </row>
        <row r="104">
          <cell r="H104" t="str">
            <v>105105-HOSPITAL COMBARBALA</v>
          </cell>
          <cell r="I104">
            <v>5</v>
          </cell>
          <cell r="J104">
            <v>10</v>
          </cell>
          <cell r="K104">
            <v>7</v>
          </cell>
          <cell r="L104">
            <v>13</v>
          </cell>
          <cell r="M104">
            <v>4</v>
          </cell>
          <cell r="N104">
            <v>13</v>
          </cell>
          <cell r="O104">
            <v>9</v>
          </cell>
          <cell r="P104">
            <v>11</v>
          </cell>
          <cell r="Q104">
            <v>7</v>
          </cell>
          <cell r="R104">
            <v>3</v>
          </cell>
          <cell r="S104">
            <v>82</v>
          </cell>
          <cell r="AC104" t="str">
            <v>105431-P.S.R. PEDREGAL</v>
          </cell>
          <cell r="AD104">
            <v>1</v>
          </cell>
          <cell r="AE104">
            <v>1</v>
          </cell>
          <cell r="AL104">
            <v>1</v>
          </cell>
          <cell r="AN104">
            <v>3</v>
          </cell>
        </row>
        <row r="105">
          <cell r="H105" t="str">
            <v>105434-P.S.R. SAN MARCOS</v>
          </cell>
          <cell r="L105">
            <v>1</v>
          </cell>
          <cell r="N105">
            <v>1</v>
          </cell>
          <cell r="O105">
            <v>2</v>
          </cell>
          <cell r="P105">
            <v>2</v>
          </cell>
          <cell r="R105">
            <v>1</v>
          </cell>
          <cell r="S105">
            <v>7</v>
          </cell>
          <cell r="AC105" t="str">
            <v>105432-P.S.R. RAPEL</v>
          </cell>
          <cell r="AF105">
            <v>1</v>
          </cell>
          <cell r="AN105">
            <v>1</v>
          </cell>
        </row>
        <row r="106">
          <cell r="H106" t="str">
            <v>105441-P.S.R. MANQUEHUA</v>
          </cell>
          <cell r="K106">
            <v>1</v>
          </cell>
          <cell r="L106">
            <v>1</v>
          </cell>
          <cell r="Q106">
            <v>4</v>
          </cell>
          <cell r="S106">
            <v>6</v>
          </cell>
          <cell r="AC106" t="str">
            <v>105435-P.S.R. TULAHUEN</v>
          </cell>
          <cell r="AG106">
            <v>1</v>
          </cell>
          <cell r="AH106">
            <v>1</v>
          </cell>
          <cell r="AJ106">
            <v>1</v>
          </cell>
          <cell r="AK106">
            <v>2</v>
          </cell>
          <cell r="AL106">
            <v>1</v>
          </cell>
          <cell r="AN106">
            <v>6</v>
          </cell>
        </row>
        <row r="107">
          <cell r="H107" t="str">
            <v>105459-P.S.R. BARRANCAS                </v>
          </cell>
          <cell r="I107">
            <v>1</v>
          </cell>
          <cell r="J107">
            <v>1</v>
          </cell>
          <cell r="L107">
            <v>1</v>
          </cell>
          <cell r="M107">
            <v>1</v>
          </cell>
          <cell r="O107">
            <v>1</v>
          </cell>
          <cell r="R107">
            <v>1</v>
          </cell>
          <cell r="S107">
            <v>6</v>
          </cell>
          <cell r="AC107" t="str">
            <v>105436-P.S.R. EL MAITEN</v>
          </cell>
          <cell r="AE107">
            <v>1</v>
          </cell>
          <cell r="AH107">
            <v>1</v>
          </cell>
          <cell r="AI107">
            <v>1</v>
          </cell>
          <cell r="AK107">
            <v>1</v>
          </cell>
          <cell r="AN107">
            <v>4</v>
          </cell>
        </row>
        <row r="108">
          <cell r="H108" t="str">
            <v>105460-P.S.R. COGOTI 18</v>
          </cell>
          <cell r="L108">
            <v>1</v>
          </cell>
          <cell r="O108">
            <v>1</v>
          </cell>
          <cell r="P108">
            <v>1</v>
          </cell>
          <cell r="Q108">
            <v>3</v>
          </cell>
          <cell r="R108">
            <v>2</v>
          </cell>
          <cell r="S108">
            <v>8</v>
          </cell>
          <cell r="AC108" t="str">
            <v>105489-P.S.R. RAMADAS DE TULAHUEN</v>
          </cell>
          <cell r="AK108">
            <v>2</v>
          </cell>
          <cell r="AL108">
            <v>1</v>
          </cell>
          <cell r="AN108">
            <v>3</v>
          </cell>
        </row>
        <row r="109">
          <cell r="H109" t="str">
            <v>105461-P.S.R. EL HUACHO</v>
          </cell>
          <cell r="N109">
            <v>1</v>
          </cell>
          <cell r="Q109">
            <v>2</v>
          </cell>
          <cell r="S109">
            <v>3</v>
          </cell>
          <cell r="AD109">
            <v>11</v>
          </cell>
          <cell r="AE109">
            <v>8</v>
          </cell>
          <cell r="AF109">
            <v>15</v>
          </cell>
          <cell r="AG109">
            <v>18</v>
          </cell>
          <cell r="AH109">
            <v>8</v>
          </cell>
          <cell r="AI109">
            <v>7</v>
          </cell>
          <cell r="AJ109">
            <v>26</v>
          </cell>
          <cell r="AK109">
            <v>13</v>
          </cell>
          <cell r="AL109">
            <v>7</v>
          </cell>
          <cell r="AM109">
            <v>5</v>
          </cell>
          <cell r="AN109">
            <v>118</v>
          </cell>
        </row>
        <row r="110">
          <cell r="H110" t="str">
            <v>105462-P.S.R. EL SAUCE</v>
          </cell>
          <cell r="J110">
            <v>1</v>
          </cell>
          <cell r="P110">
            <v>2</v>
          </cell>
          <cell r="Q110">
            <v>2</v>
          </cell>
          <cell r="R110">
            <v>1</v>
          </cell>
          <cell r="S110">
            <v>6</v>
          </cell>
          <cell r="AC110" t="str">
            <v>105308-CES. RURAL PUNITAQUI</v>
          </cell>
          <cell r="AE110">
            <v>3</v>
          </cell>
          <cell r="AG110">
            <v>2</v>
          </cell>
          <cell r="AI110">
            <v>5</v>
          </cell>
          <cell r="AN110">
            <v>10</v>
          </cell>
        </row>
        <row r="111">
          <cell r="H111" t="str">
            <v>105463-P.S.R. QUILITAPIA</v>
          </cell>
          <cell r="I111">
            <v>1</v>
          </cell>
          <cell r="K111">
            <v>1</v>
          </cell>
          <cell r="O111">
            <v>2</v>
          </cell>
          <cell r="R111">
            <v>1</v>
          </cell>
          <cell r="S111">
            <v>5</v>
          </cell>
          <cell r="AC111" t="str">
            <v>105440-P.S.R. DIVISADERO</v>
          </cell>
          <cell r="AE111">
            <v>2</v>
          </cell>
          <cell r="AG111">
            <v>2</v>
          </cell>
          <cell r="AH111">
            <v>2</v>
          </cell>
          <cell r="AI111">
            <v>2</v>
          </cell>
          <cell r="AJ111">
            <v>2</v>
          </cell>
          <cell r="AK111">
            <v>2</v>
          </cell>
          <cell r="AL111">
            <v>1</v>
          </cell>
          <cell r="AN111">
            <v>13</v>
          </cell>
        </row>
        <row r="112">
          <cell r="H112" t="str">
            <v>105464-P.S.R. LA LIGUA</v>
          </cell>
          <cell r="I112">
            <v>1</v>
          </cell>
          <cell r="N112">
            <v>1</v>
          </cell>
          <cell r="P112">
            <v>4</v>
          </cell>
          <cell r="Q112">
            <v>1</v>
          </cell>
          <cell r="R112">
            <v>1</v>
          </cell>
          <cell r="S112">
            <v>8</v>
          </cell>
          <cell r="AE112">
            <v>5</v>
          </cell>
          <cell r="AG112">
            <v>4</v>
          </cell>
          <cell r="AH112">
            <v>2</v>
          </cell>
          <cell r="AI112">
            <v>7</v>
          </cell>
          <cell r="AJ112">
            <v>2</v>
          </cell>
          <cell r="AK112">
            <v>2</v>
          </cell>
          <cell r="AL112">
            <v>1</v>
          </cell>
          <cell r="AN112">
            <v>23</v>
          </cell>
        </row>
        <row r="113">
          <cell r="H113" t="str">
            <v>105466-P.S.R. VALLE HERMOSO</v>
          </cell>
          <cell r="Q113">
            <v>1</v>
          </cell>
          <cell r="R113">
            <v>1</v>
          </cell>
          <cell r="S113">
            <v>2</v>
          </cell>
          <cell r="AC113" t="str">
            <v>105310-CES. RURAL PICHASCA</v>
          </cell>
          <cell r="AE113">
            <v>2</v>
          </cell>
          <cell r="AI113">
            <v>10</v>
          </cell>
          <cell r="AJ113">
            <v>2</v>
          </cell>
          <cell r="AN113">
            <v>14</v>
          </cell>
        </row>
        <row r="114">
          <cell r="H114" t="str">
            <v>105490-P.S.R. EL DURAZNO</v>
          </cell>
          <cell r="Q114">
            <v>1</v>
          </cell>
          <cell r="S114">
            <v>1</v>
          </cell>
          <cell r="AC114" t="str">
            <v>105409-P.S.R. EL CHAÑAR</v>
          </cell>
          <cell r="AE114">
            <v>1</v>
          </cell>
          <cell r="AN114">
            <v>1</v>
          </cell>
        </row>
        <row r="115">
          <cell r="I115">
            <v>8</v>
          </cell>
          <cell r="J115">
            <v>12</v>
          </cell>
          <cell r="K115">
            <v>9</v>
          </cell>
          <cell r="L115">
            <v>17</v>
          </cell>
          <cell r="M115">
            <v>5</v>
          </cell>
          <cell r="N115">
            <v>16</v>
          </cell>
          <cell r="O115">
            <v>15</v>
          </cell>
          <cell r="P115">
            <v>20</v>
          </cell>
          <cell r="Q115">
            <v>21</v>
          </cell>
          <cell r="R115">
            <v>11</v>
          </cell>
          <cell r="S115">
            <v>134</v>
          </cell>
          <cell r="AC115" t="str">
            <v>105410-P.S.R. HURTADO</v>
          </cell>
          <cell r="AJ115">
            <v>1</v>
          </cell>
          <cell r="AN115">
            <v>1</v>
          </cell>
        </row>
        <row r="116">
          <cell r="H116" t="str">
            <v>105307-CES. RURAL MONTE PATRIA</v>
          </cell>
          <cell r="I116">
            <v>4</v>
          </cell>
          <cell r="J116">
            <v>6</v>
          </cell>
          <cell r="K116">
            <v>6</v>
          </cell>
          <cell r="M116">
            <v>2</v>
          </cell>
          <cell r="N116">
            <v>7</v>
          </cell>
          <cell r="O116">
            <v>4</v>
          </cell>
          <cell r="P116">
            <v>8</v>
          </cell>
          <cell r="Q116">
            <v>11</v>
          </cell>
          <cell r="R116">
            <v>6</v>
          </cell>
          <cell r="S116">
            <v>54</v>
          </cell>
          <cell r="AC116" t="str">
            <v>105411-P.S.R. LAS BREAS</v>
          </cell>
          <cell r="AM116">
            <v>3</v>
          </cell>
          <cell r="AN116">
            <v>3</v>
          </cell>
        </row>
        <row r="117">
          <cell r="H117" t="str">
            <v>105311-CES. RURAL CHAÑARAL ALTO</v>
          </cell>
          <cell r="I117">
            <v>1</v>
          </cell>
          <cell r="K117">
            <v>2</v>
          </cell>
          <cell r="L117">
            <v>7</v>
          </cell>
          <cell r="M117">
            <v>7</v>
          </cell>
          <cell r="N117">
            <v>3</v>
          </cell>
          <cell r="O117">
            <v>3</v>
          </cell>
          <cell r="P117">
            <v>10</v>
          </cell>
          <cell r="S117">
            <v>33</v>
          </cell>
          <cell r="AC117" t="str">
            <v>105413-P.S.R. SAMO ALTO</v>
          </cell>
          <cell r="AI117">
            <v>3</v>
          </cell>
          <cell r="AN117">
            <v>3</v>
          </cell>
        </row>
        <row r="118">
          <cell r="H118" t="str">
            <v>105312-CES. RURAL CAREN</v>
          </cell>
          <cell r="I118">
            <v>3</v>
          </cell>
          <cell r="J118">
            <v>1</v>
          </cell>
          <cell r="K118">
            <v>2</v>
          </cell>
          <cell r="L118">
            <v>1</v>
          </cell>
          <cell r="N118">
            <v>2</v>
          </cell>
          <cell r="O118">
            <v>3</v>
          </cell>
          <cell r="P118">
            <v>2</v>
          </cell>
          <cell r="Q118">
            <v>4</v>
          </cell>
          <cell r="S118">
            <v>18</v>
          </cell>
          <cell r="AC118" t="str">
            <v>105414-P.S.R. SERON</v>
          </cell>
          <cell r="AE118">
            <v>1</v>
          </cell>
          <cell r="AI118">
            <v>1</v>
          </cell>
          <cell r="AN118">
            <v>2</v>
          </cell>
        </row>
        <row r="119">
          <cell r="H119" t="str">
            <v>105318-CES. RURAL EL PALQUI</v>
          </cell>
          <cell r="J119">
            <v>1</v>
          </cell>
          <cell r="K119">
            <v>3</v>
          </cell>
          <cell r="L119">
            <v>2</v>
          </cell>
          <cell r="M119">
            <v>3</v>
          </cell>
          <cell r="N119">
            <v>2</v>
          </cell>
          <cell r="O119">
            <v>1</v>
          </cell>
          <cell r="P119">
            <v>2</v>
          </cell>
          <cell r="Q119">
            <v>5</v>
          </cell>
          <cell r="R119">
            <v>3</v>
          </cell>
          <cell r="S119">
            <v>22</v>
          </cell>
          <cell r="AC119" t="str">
            <v>105503-P.S.R. TABAQUEROS</v>
          </cell>
          <cell r="AE119">
            <v>1</v>
          </cell>
          <cell r="AI119">
            <v>3</v>
          </cell>
          <cell r="AN119">
            <v>4</v>
          </cell>
        </row>
        <row r="120">
          <cell r="H120" t="str">
            <v>105425-P.S.R. CHILECITO</v>
          </cell>
          <cell r="K120">
            <v>1</v>
          </cell>
          <cell r="L120">
            <v>1</v>
          </cell>
          <cell r="S120">
            <v>2</v>
          </cell>
          <cell r="AE120">
            <v>5</v>
          </cell>
          <cell r="AI120">
            <v>17</v>
          </cell>
          <cell r="AJ120">
            <v>3</v>
          </cell>
          <cell r="AM120">
            <v>3</v>
          </cell>
          <cell r="AN120">
            <v>28</v>
          </cell>
        </row>
        <row r="121">
          <cell r="H121" t="str">
            <v>105427-P.S.R. HACIENDA VALDIVIA</v>
          </cell>
          <cell r="Q121">
            <v>3</v>
          </cell>
          <cell r="S121">
            <v>3</v>
          </cell>
          <cell r="AD121">
            <v>154</v>
          </cell>
          <cell r="AE121">
            <v>285</v>
          </cell>
          <cell r="AF121">
            <v>224</v>
          </cell>
          <cell r="AG121">
            <v>237</v>
          </cell>
          <cell r="AH121">
            <v>191</v>
          </cell>
          <cell r="AI121">
            <v>655</v>
          </cell>
          <cell r="AJ121">
            <v>348</v>
          </cell>
          <cell r="AK121">
            <v>323</v>
          </cell>
          <cell r="AL121">
            <v>210</v>
          </cell>
          <cell r="AM121">
            <v>213</v>
          </cell>
          <cell r="AN121">
            <v>2840</v>
          </cell>
        </row>
        <row r="122">
          <cell r="H122" t="str">
            <v>105428-P.S.R. HUATULAME</v>
          </cell>
          <cell r="M122">
            <v>1</v>
          </cell>
          <cell r="S122">
            <v>1</v>
          </cell>
        </row>
        <row r="123">
          <cell r="H123" t="str">
            <v>105430-P.S.R. MIALQUI</v>
          </cell>
          <cell r="J123">
            <v>1</v>
          </cell>
          <cell r="O123">
            <v>1</v>
          </cell>
          <cell r="S123">
            <v>2</v>
          </cell>
        </row>
        <row r="124">
          <cell r="H124" t="str">
            <v>105431-P.S.R. PEDREGAL</v>
          </cell>
          <cell r="I124">
            <v>1</v>
          </cell>
          <cell r="K124">
            <v>2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S124">
            <v>7</v>
          </cell>
        </row>
        <row r="125">
          <cell r="H125" t="str">
            <v>105432-P.S.R. RAPEL</v>
          </cell>
          <cell r="N125">
            <v>1</v>
          </cell>
          <cell r="Q125">
            <v>2</v>
          </cell>
          <cell r="R125">
            <v>1</v>
          </cell>
          <cell r="S125">
            <v>4</v>
          </cell>
        </row>
        <row r="126">
          <cell r="H126" t="str">
            <v>105435-P.S.R. TULAHUEN</v>
          </cell>
          <cell r="J126">
            <v>3</v>
          </cell>
          <cell r="O126">
            <v>1</v>
          </cell>
          <cell r="Q126">
            <v>2</v>
          </cell>
          <cell r="R126">
            <v>3</v>
          </cell>
          <cell r="S126">
            <v>9</v>
          </cell>
        </row>
        <row r="127">
          <cell r="H127" t="str">
            <v>105436-P.S.R. EL MAITEN</v>
          </cell>
          <cell r="K127">
            <v>1</v>
          </cell>
          <cell r="N127">
            <v>1</v>
          </cell>
          <cell r="P127">
            <v>2</v>
          </cell>
          <cell r="S127">
            <v>4</v>
          </cell>
        </row>
        <row r="128">
          <cell r="I128">
            <v>9</v>
          </cell>
          <cell r="J128">
            <v>12</v>
          </cell>
          <cell r="K128">
            <v>17</v>
          </cell>
          <cell r="L128">
            <v>11</v>
          </cell>
          <cell r="M128">
            <v>13</v>
          </cell>
          <cell r="N128">
            <v>17</v>
          </cell>
          <cell r="O128">
            <v>14</v>
          </cell>
          <cell r="P128">
            <v>25</v>
          </cell>
          <cell r="Q128">
            <v>28</v>
          </cell>
          <cell r="R128">
            <v>13</v>
          </cell>
          <cell r="S128">
            <v>159</v>
          </cell>
        </row>
        <row r="129">
          <cell r="H129" t="str">
            <v>105308-CES. RURAL PUNITAQUI</v>
          </cell>
          <cell r="I129">
            <v>5</v>
          </cell>
          <cell r="J129">
            <v>2</v>
          </cell>
          <cell r="K129">
            <v>18</v>
          </cell>
          <cell r="L129">
            <v>8</v>
          </cell>
          <cell r="M129">
            <v>10</v>
          </cell>
          <cell r="N129">
            <v>20</v>
          </cell>
          <cell r="P129">
            <v>18</v>
          </cell>
          <cell r="Q129">
            <v>3</v>
          </cell>
          <cell r="S129">
            <v>84</v>
          </cell>
        </row>
        <row r="130">
          <cell r="H130" t="str">
            <v>105440-P.S.R. DIVISADERO</v>
          </cell>
          <cell r="J130">
            <v>4</v>
          </cell>
          <cell r="M130">
            <v>1</v>
          </cell>
          <cell r="N130">
            <v>1</v>
          </cell>
          <cell r="P130">
            <v>1</v>
          </cell>
          <cell r="Q130">
            <v>2</v>
          </cell>
          <cell r="R130">
            <v>1</v>
          </cell>
          <cell r="S130">
            <v>10</v>
          </cell>
        </row>
        <row r="131">
          <cell r="I131">
            <v>5</v>
          </cell>
          <cell r="J131">
            <v>6</v>
          </cell>
          <cell r="K131">
            <v>18</v>
          </cell>
          <cell r="L131">
            <v>8</v>
          </cell>
          <cell r="M131">
            <v>11</v>
          </cell>
          <cell r="N131">
            <v>21</v>
          </cell>
          <cell r="P131">
            <v>19</v>
          </cell>
          <cell r="Q131">
            <v>5</v>
          </cell>
          <cell r="R131">
            <v>1</v>
          </cell>
          <cell r="S131">
            <v>94</v>
          </cell>
        </row>
        <row r="132">
          <cell r="H132" t="str">
            <v>105310-CES. RURAL PICHASCA</v>
          </cell>
          <cell r="J132">
            <v>2</v>
          </cell>
          <cell r="K132">
            <v>3</v>
          </cell>
          <cell r="M132">
            <v>1</v>
          </cell>
          <cell r="N132">
            <v>4</v>
          </cell>
          <cell r="O132">
            <v>8</v>
          </cell>
          <cell r="P132">
            <v>1</v>
          </cell>
          <cell r="S132">
            <v>19</v>
          </cell>
        </row>
        <row r="133">
          <cell r="H133" t="str">
            <v>105409-P.S.R. EL CHAÑAR</v>
          </cell>
          <cell r="J133">
            <v>1</v>
          </cell>
          <cell r="O133">
            <v>1</v>
          </cell>
          <cell r="P133">
            <v>1</v>
          </cell>
          <cell r="S133">
            <v>3</v>
          </cell>
        </row>
        <row r="134">
          <cell r="H134" t="str">
            <v>105410-P.S.R. HURTADO</v>
          </cell>
          <cell r="N134">
            <v>1</v>
          </cell>
          <cell r="S134">
            <v>1</v>
          </cell>
        </row>
        <row r="135">
          <cell r="H135" t="str">
            <v>105411-P.S.R. LAS BREAS</v>
          </cell>
          <cell r="N135">
            <v>1</v>
          </cell>
          <cell r="S135">
            <v>1</v>
          </cell>
        </row>
        <row r="136">
          <cell r="H136" t="str">
            <v>105413-P.S.R. SAMO ALTO</v>
          </cell>
          <cell r="K136">
            <v>3</v>
          </cell>
          <cell r="N136">
            <v>1</v>
          </cell>
          <cell r="O136">
            <v>2</v>
          </cell>
          <cell r="S136">
            <v>6</v>
          </cell>
        </row>
        <row r="137">
          <cell r="H137" t="str">
            <v>105414-P.S.R. SERON</v>
          </cell>
          <cell r="J137">
            <v>1</v>
          </cell>
          <cell r="K137">
            <v>1</v>
          </cell>
          <cell r="N137">
            <v>1</v>
          </cell>
          <cell r="P137">
            <v>1</v>
          </cell>
          <cell r="S137">
            <v>4</v>
          </cell>
        </row>
        <row r="138">
          <cell r="H138" t="str">
            <v>105503-P.S.R. TABAQUEROS</v>
          </cell>
          <cell r="I138">
            <v>1</v>
          </cell>
          <cell r="P138">
            <v>1</v>
          </cell>
          <cell r="S138">
            <v>2</v>
          </cell>
        </row>
        <row r="139">
          <cell r="I139">
            <v>1</v>
          </cell>
          <cell r="J139">
            <v>4</v>
          </cell>
          <cell r="K139">
            <v>7</v>
          </cell>
          <cell r="M139">
            <v>1</v>
          </cell>
          <cell r="N139">
            <v>8</v>
          </cell>
          <cell r="O139">
            <v>11</v>
          </cell>
          <cell r="P139">
            <v>4</v>
          </cell>
          <cell r="S139">
            <v>36</v>
          </cell>
        </row>
        <row r="140">
          <cell r="I140">
            <v>439</v>
          </cell>
          <cell r="J140">
            <v>483</v>
          </cell>
          <cell r="K140">
            <v>578</v>
          </cell>
          <cell r="L140">
            <v>521</v>
          </cell>
          <cell r="M140">
            <v>607</v>
          </cell>
          <cell r="N140">
            <v>551</v>
          </cell>
          <cell r="O140">
            <v>618</v>
          </cell>
          <cell r="P140">
            <v>707</v>
          </cell>
          <cell r="Q140">
            <v>528</v>
          </cell>
          <cell r="R140">
            <v>387</v>
          </cell>
          <cell r="S140">
            <v>5419</v>
          </cell>
        </row>
      </sheetData>
      <sheetData sheetId="16">
        <row r="3">
          <cell r="H3" t="str">
            <v>N_Establecimiento</v>
          </cell>
          <cell r="I3">
            <v>1</v>
          </cell>
          <cell r="J3">
            <v>2</v>
          </cell>
          <cell r="K3">
            <v>3</v>
          </cell>
          <cell r="L3">
            <v>4</v>
          </cell>
          <cell r="M3">
            <v>5</v>
          </cell>
          <cell r="N3">
            <v>6</v>
          </cell>
          <cell r="O3">
            <v>7</v>
          </cell>
          <cell r="P3">
            <v>8</v>
          </cell>
          <cell r="Q3">
            <v>9</v>
          </cell>
          <cell r="R3">
            <v>10</v>
          </cell>
          <cell r="S3" t="str">
            <v>Total general</v>
          </cell>
        </row>
        <row r="4">
          <cell r="H4" t="str">
            <v>105300-CES. CARDENAL CARO</v>
          </cell>
          <cell r="I4">
            <v>24</v>
          </cell>
          <cell r="J4">
            <v>19</v>
          </cell>
          <cell r="K4">
            <v>26</v>
          </cell>
          <cell r="L4">
            <v>10</v>
          </cell>
          <cell r="M4">
            <v>21</v>
          </cell>
          <cell r="N4">
            <v>21</v>
          </cell>
          <cell r="O4">
            <v>19</v>
          </cell>
          <cell r="P4">
            <v>15</v>
          </cell>
          <cell r="Q4">
            <v>31</v>
          </cell>
          <cell r="R4">
            <v>15</v>
          </cell>
          <cell r="S4">
            <v>201</v>
          </cell>
        </row>
        <row r="5">
          <cell r="H5" t="str">
            <v>105301-CES. LAS COMPAÑIAS</v>
          </cell>
          <cell r="I5">
            <v>26</v>
          </cell>
          <cell r="J5">
            <v>14</v>
          </cell>
          <cell r="K5">
            <v>31</v>
          </cell>
          <cell r="L5">
            <v>15</v>
          </cell>
          <cell r="M5">
            <v>23</v>
          </cell>
          <cell r="N5">
            <v>16</v>
          </cell>
          <cell r="O5">
            <v>21</v>
          </cell>
          <cell r="P5">
            <v>15</v>
          </cell>
          <cell r="Q5">
            <v>20</v>
          </cell>
          <cell r="R5">
            <v>11</v>
          </cell>
          <cell r="S5">
            <v>192</v>
          </cell>
        </row>
        <row r="6">
          <cell r="H6" t="str">
            <v>105302-CES. PEDRO AGUIRRE C.</v>
          </cell>
          <cell r="I6">
            <v>33</v>
          </cell>
          <cell r="J6">
            <v>42</v>
          </cell>
          <cell r="K6">
            <v>38</v>
          </cell>
          <cell r="L6">
            <v>20</v>
          </cell>
          <cell r="M6">
            <v>32</v>
          </cell>
          <cell r="N6">
            <v>26</v>
          </cell>
          <cell r="O6">
            <v>28</v>
          </cell>
          <cell r="P6">
            <v>32</v>
          </cell>
          <cell r="Q6">
            <v>31</v>
          </cell>
          <cell r="R6">
            <v>21</v>
          </cell>
          <cell r="S6">
            <v>303</v>
          </cell>
        </row>
        <row r="7">
          <cell r="H7" t="str">
            <v>105313-CES. SCHAFFHAUSER</v>
          </cell>
          <cell r="I7">
            <v>23</v>
          </cell>
          <cell r="J7">
            <v>30</v>
          </cell>
          <cell r="K7">
            <v>48</v>
          </cell>
          <cell r="L7">
            <v>31</v>
          </cell>
          <cell r="M7">
            <v>19</v>
          </cell>
          <cell r="N7">
            <v>26</v>
          </cell>
          <cell r="O7">
            <v>24</v>
          </cell>
          <cell r="P7">
            <v>33</v>
          </cell>
          <cell r="Q7">
            <v>23</v>
          </cell>
          <cell r="R7">
            <v>20</v>
          </cell>
          <cell r="S7">
            <v>277</v>
          </cell>
        </row>
        <row r="8">
          <cell r="H8" t="str">
            <v>105319-CES. CARDENAL R.S.H.</v>
          </cell>
          <cell r="I8">
            <v>51</v>
          </cell>
          <cell r="J8">
            <v>31</v>
          </cell>
          <cell r="K8">
            <v>27</v>
          </cell>
          <cell r="L8">
            <v>23</v>
          </cell>
          <cell r="M8">
            <v>29</v>
          </cell>
          <cell r="N8">
            <v>14</v>
          </cell>
          <cell r="O8">
            <v>21</v>
          </cell>
          <cell r="P8">
            <v>47</v>
          </cell>
          <cell r="Q8">
            <v>46</v>
          </cell>
          <cell r="R8">
            <v>20</v>
          </cell>
          <cell r="S8">
            <v>309</v>
          </cell>
        </row>
        <row r="9">
          <cell r="H9" t="str">
            <v>105325-CESFAM JUAN PABLO II</v>
          </cell>
          <cell r="I9">
            <v>41</v>
          </cell>
          <cell r="J9">
            <v>28</v>
          </cell>
          <cell r="K9">
            <v>57</v>
          </cell>
          <cell r="L9">
            <v>30</v>
          </cell>
          <cell r="M9">
            <v>35</v>
          </cell>
          <cell r="N9">
            <v>28</v>
          </cell>
          <cell r="O9">
            <v>38</v>
          </cell>
          <cell r="P9">
            <v>33</v>
          </cell>
          <cell r="Q9">
            <v>33</v>
          </cell>
          <cell r="R9">
            <v>36</v>
          </cell>
          <cell r="S9">
            <v>359</v>
          </cell>
        </row>
        <row r="10">
          <cell r="H10" t="str">
            <v>105400-P.S.R. ALGARROBITO            </v>
          </cell>
          <cell r="I10">
            <v>5</v>
          </cell>
          <cell r="J10">
            <v>4</v>
          </cell>
          <cell r="K10">
            <v>8</v>
          </cell>
          <cell r="L10">
            <v>4</v>
          </cell>
          <cell r="M10">
            <v>6</v>
          </cell>
          <cell r="N10">
            <v>4</v>
          </cell>
          <cell r="O10">
            <v>10</v>
          </cell>
          <cell r="P10">
            <v>3</v>
          </cell>
          <cell r="Q10">
            <v>6</v>
          </cell>
          <cell r="R10">
            <v>3</v>
          </cell>
          <cell r="S10">
            <v>53</v>
          </cell>
        </row>
        <row r="11">
          <cell r="H11" t="str">
            <v>105401-P.S.R. LAS ROJAS</v>
          </cell>
          <cell r="I11">
            <v>0</v>
          </cell>
          <cell r="J11">
            <v>1</v>
          </cell>
          <cell r="L11">
            <v>1</v>
          </cell>
          <cell r="M11">
            <v>0</v>
          </cell>
          <cell r="N11">
            <v>2</v>
          </cell>
          <cell r="O11">
            <v>2</v>
          </cell>
          <cell r="P11">
            <v>1</v>
          </cell>
          <cell r="R11">
            <v>2</v>
          </cell>
          <cell r="S11">
            <v>9</v>
          </cell>
        </row>
        <row r="12">
          <cell r="H12" t="str">
            <v>105402-P.S.R. EL ROMERO</v>
          </cell>
          <cell r="K12">
            <v>3</v>
          </cell>
          <cell r="M12">
            <v>0</v>
          </cell>
          <cell r="N12">
            <v>1</v>
          </cell>
          <cell r="O12">
            <v>0</v>
          </cell>
          <cell r="S12">
            <v>4</v>
          </cell>
        </row>
        <row r="13">
          <cell r="H13" t="str">
            <v>105499-P.S.R. LAMBERT</v>
          </cell>
          <cell r="I13">
            <v>0</v>
          </cell>
          <cell r="L13">
            <v>0</v>
          </cell>
          <cell r="M13">
            <v>0</v>
          </cell>
          <cell r="O13">
            <v>1</v>
          </cell>
          <cell r="P13">
            <v>2</v>
          </cell>
          <cell r="R13">
            <v>0</v>
          </cell>
          <cell r="S13">
            <v>3</v>
          </cell>
        </row>
        <row r="14">
          <cell r="H14" t="str">
            <v>105700-CECOF VILLA EL INDIO</v>
          </cell>
          <cell r="I14">
            <v>3</v>
          </cell>
          <cell r="J14">
            <v>1</v>
          </cell>
          <cell r="K14">
            <v>2</v>
          </cell>
          <cell r="L14">
            <v>0</v>
          </cell>
          <cell r="M14">
            <v>4</v>
          </cell>
          <cell r="N14">
            <v>2</v>
          </cell>
          <cell r="O14">
            <v>2</v>
          </cell>
          <cell r="P14">
            <v>0</v>
          </cell>
          <cell r="Q14">
            <v>3</v>
          </cell>
          <cell r="R14">
            <v>5</v>
          </cell>
          <cell r="S14">
            <v>22</v>
          </cell>
        </row>
        <row r="15">
          <cell r="H15" t="str">
            <v>105701-CECOF VILLA ALEMANIA</v>
          </cell>
          <cell r="I15">
            <v>1</v>
          </cell>
          <cell r="J15">
            <v>1</v>
          </cell>
          <cell r="K15">
            <v>1</v>
          </cell>
          <cell r="L15">
            <v>3</v>
          </cell>
          <cell r="M15">
            <v>2</v>
          </cell>
          <cell r="N15">
            <v>2</v>
          </cell>
          <cell r="O15">
            <v>1</v>
          </cell>
          <cell r="P15">
            <v>3</v>
          </cell>
          <cell r="Q15">
            <v>3</v>
          </cell>
          <cell r="R15">
            <v>6</v>
          </cell>
          <cell r="S15">
            <v>23</v>
          </cell>
        </row>
        <row r="16">
          <cell r="H16" t="str">
            <v>105702-CECOF VILLA LAMBERT</v>
          </cell>
          <cell r="I16">
            <v>1</v>
          </cell>
          <cell r="J16">
            <v>6</v>
          </cell>
          <cell r="K16">
            <v>8</v>
          </cell>
          <cell r="L16">
            <v>0</v>
          </cell>
          <cell r="M16">
            <v>3</v>
          </cell>
          <cell r="N16">
            <v>3</v>
          </cell>
          <cell r="O16">
            <v>2</v>
          </cell>
          <cell r="P16">
            <v>1</v>
          </cell>
          <cell r="Q16">
            <v>12</v>
          </cell>
          <cell r="R16">
            <v>16</v>
          </cell>
          <cell r="S16">
            <v>52</v>
          </cell>
        </row>
        <row r="17">
          <cell r="I17">
            <v>208</v>
          </cell>
          <cell r="J17">
            <v>177</v>
          </cell>
          <cell r="K17">
            <v>249</v>
          </cell>
          <cell r="L17">
            <v>137</v>
          </cell>
          <cell r="M17">
            <v>174</v>
          </cell>
          <cell r="N17">
            <v>145</v>
          </cell>
          <cell r="O17">
            <v>169</v>
          </cell>
          <cell r="P17">
            <v>185</v>
          </cell>
          <cell r="Q17">
            <v>208</v>
          </cell>
          <cell r="R17">
            <v>155</v>
          </cell>
          <cell r="S17">
            <v>1807</v>
          </cell>
        </row>
        <row r="18">
          <cell r="H18" t="str">
            <v>105303-CES. SAN JUAN</v>
          </cell>
          <cell r="I18">
            <v>34</v>
          </cell>
          <cell r="J18">
            <v>21</v>
          </cell>
          <cell r="K18">
            <v>46</v>
          </cell>
          <cell r="L18">
            <v>18</v>
          </cell>
          <cell r="M18">
            <v>35</v>
          </cell>
          <cell r="N18">
            <v>31</v>
          </cell>
          <cell r="O18">
            <v>44</v>
          </cell>
          <cell r="P18">
            <v>24</v>
          </cell>
          <cell r="Q18">
            <v>29</v>
          </cell>
          <cell r="R18">
            <v>20</v>
          </cell>
          <cell r="S18">
            <v>302</v>
          </cell>
        </row>
        <row r="19">
          <cell r="H19" t="str">
            <v>105304-CES. SANTA CECILIA</v>
          </cell>
          <cell r="I19">
            <v>21</v>
          </cell>
          <cell r="J19">
            <v>44</v>
          </cell>
          <cell r="K19">
            <v>44</v>
          </cell>
          <cell r="L19">
            <v>40</v>
          </cell>
          <cell r="M19">
            <v>45</v>
          </cell>
          <cell r="N19">
            <v>25</v>
          </cell>
          <cell r="O19">
            <v>25</v>
          </cell>
          <cell r="P19">
            <v>40</v>
          </cell>
          <cell r="Q19">
            <v>28</v>
          </cell>
          <cell r="R19">
            <v>22</v>
          </cell>
          <cell r="S19">
            <v>334</v>
          </cell>
        </row>
        <row r="20">
          <cell r="H20" t="str">
            <v>105305-CES. TIERRAS BLANCAS</v>
          </cell>
          <cell r="I20">
            <v>60</v>
          </cell>
          <cell r="J20">
            <v>50</v>
          </cell>
          <cell r="K20">
            <v>73</v>
          </cell>
          <cell r="L20">
            <v>41</v>
          </cell>
          <cell r="M20">
            <v>54</v>
          </cell>
          <cell r="N20">
            <v>50</v>
          </cell>
          <cell r="O20">
            <v>31</v>
          </cell>
          <cell r="P20">
            <v>53</v>
          </cell>
          <cell r="Q20">
            <v>46</v>
          </cell>
          <cell r="R20">
            <v>58</v>
          </cell>
          <cell r="S20">
            <v>516</v>
          </cell>
        </row>
        <row r="21">
          <cell r="H21" t="str">
            <v>105321-CES. RURAL  TONGOY</v>
          </cell>
          <cell r="I21">
            <v>5</v>
          </cell>
          <cell r="J21">
            <v>5</v>
          </cell>
          <cell r="K21">
            <v>2</v>
          </cell>
          <cell r="L21">
            <v>6</v>
          </cell>
          <cell r="M21">
            <v>7</v>
          </cell>
          <cell r="N21">
            <v>8</v>
          </cell>
          <cell r="O21">
            <v>4</v>
          </cell>
          <cell r="P21">
            <v>10</v>
          </cell>
          <cell r="Q21">
            <v>6</v>
          </cell>
          <cell r="R21">
            <v>10</v>
          </cell>
          <cell r="S21">
            <v>63</v>
          </cell>
        </row>
        <row r="22">
          <cell r="H22" t="str">
            <v>105323-CES. DR. SERGIO AGUILAR</v>
          </cell>
          <cell r="I22">
            <v>49</v>
          </cell>
          <cell r="J22">
            <v>46</v>
          </cell>
          <cell r="K22">
            <v>47</v>
          </cell>
          <cell r="L22">
            <v>30</v>
          </cell>
          <cell r="M22">
            <v>46</v>
          </cell>
          <cell r="N22">
            <v>21</v>
          </cell>
          <cell r="O22">
            <v>39</v>
          </cell>
          <cell r="P22">
            <v>40</v>
          </cell>
          <cell r="Q22">
            <v>37</v>
          </cell>
          <cell r="R22">
            <v>28</v>
          </cell>
          <cell r="S22">
            <v>383</v>
          </cell>
        </row>
        <row r="23">
          <cell r="H23" t="str">
            <v>105404-P.S.R. EL TANGUE                         </v>
          </cell>
          <cell r="I23">
            <v>0</v>
          </cell>
          <cell r="J23">
            <v>0</v>
          </cell>
          <cell r="K23">
            <v>1</v>
          </cell>
          <cell r="L23">
            <v>3</v>
          </cell>
          <cell r="M23">
            <v>0</v>
          </cell>
          <cell r="N23">
            <v>0</v>
          </cell>
          <cell r="O23">
            <v>3</v>
          </cell>
          <cell r="P23">
            <v>0</v>
          </cell>
          <cell r="Q23">
            <v>3</v>
          </cell>
          <cell r="R23">
            <v>2</v>
          </cell>
          <cell r="S23">
            <v>12</v>
          </cell>
        </row>
        <row r="24">
          <cell r="H24" t="str">
            <v>105405-P.S.R. GUANAQUEROS</v>
          </cell>
          <cell r="I24">
            <v>4</v>
          </cell>
          <cell r="J24">
            <v>1</v>
          </cell>
          <cell r="K24">
            <v>4</v>
          </cell>
          <cell r="L24">
            <v>3</v>
          </cell>
          <cell r="M24">
            <v>1</v>
          </cell>
          <cell r="N24">
            <v>0</v>
          </cell>
          <cell r="O24">
            <v>4</v>
          </cell>
          <cell r="P24">
            <v>1</v>
          </cell>
          <cell r="Q24">
            <v>3</v>
          </cell>
          <cell r="R24">
            <v>3</v>
          </cell>
          <cell r="S24">
            <v>24</v>
          </cell>
        </row>
        <row r="25">
          <cell r="H25" t="str">
            <v>105406-P.S.R. PAN DE AZUCAR</v>
          </cell>
          <cell r="I25">
            <v>11</v>
          </cell>
          <cell r="J25">
            <v>4</v>
          </cell>
          <cell r="K25">
            <v>13</v>
          </cell>
          <cell r="L25">
            <v>5</v>
          </cell>
          <cell r="M25">
            <v>8</v>
          </cell>
          <cell r="N25">
            <v>6</v>
          </cell>
          <cell r="O25">
            <v>6</v>
          </cell>
          <cell r="P25">
            <v>6</v>
          </cell>
          <cell r="Q25">
            <v>8</v>
          </cell>
          <cell r="R25">
            <v>6</v>
          </cell>
          <cell r="S25">
            <v>73</v>
          </cell>
        </row>
        <row r="26">
          <cell r="H26" t="str">
            <v>105407-P.S.R. TAMBILLOS</v>
          </cell>
          <cell r="J26">
            <v>2</v>
          </cell>
          <cell r="K26">
            <v>0</v>
          </cell>
          <cell r="M26">
            <v>1</v>
          </cell>
          <cell r="N26">
            <v>2</v>
          </cell>
          <cell r="P26">
            <v>1</v>
          </cell>
          <cell r="Q26">
            <v>1</v>
          </cell>
          <cell r="R26">
            <v>1</v>
          </cell>
          <cell r="S26">
            <v>8</v>
          </cell>
        </row>
        <row r="27">
          <cell r="H27" t="str">
            <v>105705-CECOF EL ALBA</v>
          </cell>
          <cell r="I27">
            <v>9</v>
          </cell>
          <cell r="J27">
            <v>6</v>
          </cell>
          <cell r="K27">
            <v>6</v>
          </cell>
          <cell r="L27">
            <v>6</v>
          </cell>
          <cell r="M27">
            <v>8</v>
          </cell>
          <cell r="N27">
            <v>5</v>
          </cell>
          <cell r="O27">
            <v>3</v>
          </cell>
          <cell r="P27">
            <v>5</v>
          </cell>
          <cell r="Q27">
            <v>3</v>
          </cell>
          <cell r="R27">
            <v>2</v>
          </cell>
          <cell r="S27">
            <v>53</v>
          </cell>
        </row>
        <row r="28">
          <cell r="I28">
            <v>193</v>
          </cell>
          <cell r="J28">
            <v>179</v>
          </cell>
          <cell r="K28">
            <v>236</v>
          </cell>
          <cell r="L28">
            <v>152</v>
          </cell>
          <cell r="M28">
            <v>205</v>
          </cell>
          <cell r="N28">
            <v>148</v>
          </cell>
          <cell r="O28">
            <v>159</v>
          </cell>
          <cell r="P28">
            <v>180</v>
          </cell>
          <cell r="Q28">
            <v>164</v>
          </cell>
          <cell r="R28">
            <v>152</v>
          </cell>
          <cell r="S28">
            <v>1768</v>
          </cell>
        </row>
        <row r="29">
          <cell r="H29" t="str">
            <v>105106-HOSPITAL ANDACOLLO</v>
          </cell>
          <cell r="I29">
            <v>14</v>
          </cell>
          <cell r="J29">
            <v>3</v>
          </cell>
          <cell r="K29">
            <v>9</v>
          </cell>
          <cell r="L29">
            <v>7</v>
          </cell>
          <cell r="M29">
            <v>9</v>
          </cell>
          <cell r="N29">
            <v>4</v>
          </cell>
          <cell r="O29">
            <v>6</v>
          </cell>
          <cell r="P29">
            <v>9</v>
          </cell>
          <cell r="Q29">
            <v>7</v>
          </cell>
          <cell r="R29">
            <v>10</v>
          </cell>
          <cell r="S29">
            <v>78</v>
          </cell>
        </row>
        <row r="30">
          <cell r="I30">
            <v>14</v>
          </cell>
          <cell r="J30">
            <v>3</v>
          </cell>
          <cell r="K30">
            <v>9</v>
          </cell>
          <cell r="L30">
            <v>7</v>
          </cell>
          <cell r="M30">
            <v>9</v>
          </cell>
          <cell r="N30">
            <v>4</v>
          </cell>
          <cell r="O30">
            <v>6</v>
          </cell>
          <cell r="P30">
            <v>9</v>
          </cell>
          <cell r="Q30">
            <v>7</v>
          </cell>
          <cell r="R30">
            <v>10</v>
          </cell>
          <cell r="S30">
            <v>78</v>
          </cell>
        </row>
        <row r="31">
          <cell r="H31" t="str">
            <v>105314-CES. LA HIGUERA</v>
          </cell>
          <cell r="I31">
            <v>1</v>
          </cell>
          <cell r="J31">
            <v>2</v>
          </cell>
          <cell r="K31">
            <v>8</v>
          </cell>
          <cell r="L31">
            <v>2</v>
          </cell>
          <cell r="M31">
            <v>6</v>
          </cell>
          <cell r="N31">
            <v>5</v>
          </cell>
          <cell r="O31">
            <v>2</v>
          </cell>
          <cell r="P31">
            <v>2</v>
          </cell>
          <cell r="Q31">
            <v>1</v>
          </cell>
          <cell r="R31">
            <v>0</v>
          </cell>
          <cell r="S31">
            <v>29</v>
          </cell>
        </row>
        <row r="32">
          <cell r="H32" t="str">
            <v>105500-P.S.R. CALETA HORNOS        </v>
          </cell>
          <cell r="I32">
            <v>0</v>
          </cell>
          <cell r="K32">
            <v>2</v>
          </cell>
          <cell r="L32">
            <v>1</v>
          </cell>
          <cell r="M32">
            <v>3</v>
          </cell>
          <cell r="N32">
            <v>3</v>
          </cell>
          <cell r="O32">
            <v>4</v>
          </cell>
          <cell r="P32">
            <v>2</v>
          </cell>
          <cell r="Q32">
            <v>1</v>
          </cell>
          <cell r="S32">
            <v>16</v>
          </cell>
        </row>
        <row r="33">
          <cell r="H33" t="str">
            <v>105505-P.S.R. LOS CHOROS</v>
          </cell>
          <cell r="I33">
            <v>0</v>
          </cell>
          <cell r="J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</row>
        <row r="34">
          <cell r="H34" t="str">
            <v>105506-P.S.R. EL TRAPICHE</v>
          </cell>
          <cell r="I34">
            <v>3</v>
          </cell>
          <cell r="J34">
            <v>2</v>
          </cell>
          <cell r="K34">
            <v>4</v>
          </cell>
          <cell r="L34">
            <v>1</v>
          </cell>
          <cell r="M34">
            <v>3</v>
          </cell>
          <cell r="N34">
            <v>2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19</v>
          </cell>
        </row>
        <row r="35">
          <cell r="I35">
            <v>4</v>
          </cell>
          <cell r="J35">
            <v>5</v>
          </cell>
          <cell r="K35">
            <v>14</v>
          </cell>
          <cell r="L35">
            <v>4</v>
          </cell>
          <cell r="M35">
            <v>12</v>
          </cell>
          <cell r="N35">
            <v>10</v>
          </cell>
          <cell r="O35">
            <v>7</v>
          </cell>
          <cell r="P35">
            <v>5</v>
          </cell>
          <cell r="Q35">
            <v>3</v>
          </cell>
          <cell r="R35">
            <v>1</v>
          </cell>
          <cell r="S35">
            <v>65</v>
          </cell>
        </row>
        <row r="36">
          <cell r="H36" t="str">
            <v>105306-CES. PAIHUANO</v>
          </cell>
          <cell r="I36">
            <v>3</v>
          </cell>
          <cell r="K36">
            <v>2</v>
          </cell>
          <cell r="L36">
            <v>0</v>
          </cell>
          <cell r="M36">
            <v>0</v>
          </cell>
          <cell r="N36">
            <v>2</v>
          </cell>
          <cell r="O36">
            <v>2</v>
          </cell>
          <cell r="P36">
            <v>1</v>
          </cell>
          <cell r="Q36">
            <v>0</v>
          </cell>
          <cell r="R36">
            <v>2</v>
          </cell>
          <cell r="S36">
            <v>12</v>
          </cell>
        </row>
        <row r="37">
          <cell r="H37" t="str">
            <v>105475-P.S.R. HORCON</v>
          </cell>
          <cell r="K37">
            <v>0</v>
          </cell>
          <cell r="L37">
            <v>3</v>
          </cell>
          <cell r="M37">
            <v>0</v>
          </cell>
          <cell r="N37">
            <v>1</v>
          </cell>
          <cell r="P37">
            <v>0</v>
          </cell>
          <cell r="Q37">
            <v>0</v>
          </cell>
          <cell r="S37">
            <v>4</v>
          </cell>
        </row>
        <row r="38">
          <cell r="H38" t="str">
            <v>105476-P.S.R. MONTE GRANDE</v>
          </cell>
          <cell r="K38">
            <v>0</v>
          </cell>
          <cell r="L38">
            <v>2</v>
          </cell>
          <cell r="M38">
            <v>1</v>
          </cell>
          <cell r="O38">
            <v>0</v>
          </cell>
          <cell r="P38">
            <v>1</v>
          </cell>
          <cell r="Q38">
            <v>1</v>
          </cell>
          <cell r="S38">
            <v>5</v>
          </cell>
        </row>
        <row r="39">
          <cell r="H39" t="str">
            <v>105477-P.S.R. PISCO ELQUI</v>
          </cell>
          <cell r="I39">
            <v>0</v>
          </cell>
          <cell r="K39">
            <v>1</v>
          </cell>
          <cell r="L39">
            <v>2</v>
          </cell>
          <cell r="M39">
            <v>0</v>
          </cell>
          <cell r="N39">
            <v>1</v>
          </cell>
          <cell r="O39">
            <v>1</v>
          </cell>
          <cell r="P39">
            <v>4</v>
          </cell>
          <cell r="Q39">
            <v>1</v>
          </cell>
          <cell r="R39">
            <v>0</v>
          </cell>
          <cell r="S39">
            <v>10</v>
          </cell>
        </row>
        <row r="40">
          <cell r="I40">
            <v>3</v>
          </cell>
          <cell r="K40">
            <v>3</v>
          </cell>
          <cell r="L40">
            <v>7</v>
          </cell>
          <cell r="M40">
            <v>1</v>
          </cell>
          <cell r="N40">
            <v>4</v>
          </cell>
          <cell r="O40">
            <v>3</v>
          </cell>
          <cell r="P40">
            <v>6</v>
          </cell>
          <cell r="Q40">
            <v>2</v>
          </cell>
          <cell r="R40">
            <v>2</v>
          </cell>
          <cell r="S40">
            <v>31</v>
          </cell>
        </row>
        <row r="41">
          <cell r="H41" t="str">
            <v>105107-HOSPITAL VICUÑA</v>
          </cell>
          <cell r="I41">
            <v>16</v>
          </cell>
          <cell r="J41">
            <v>5</v>
          </cell>
          <cell r="K41">
            <v>13</v>
          </cell>
          <cell r="L41">
            <v>10</v>
          </cell>
          <cell r="M41">
            <v>10</v>
          </cell>
          <cell r="N41">
            <v>9</v>
          </cell>
          <cell r="O41">
            <v>11</v>
          </cell>
          <cell r="P41">
            <v>10</v>
          </cell>
          <cell r="Q41">
            <v>27</v>
          </cell>
          <cell r="R41">
            <v>12</v>
          </cell>
          <cell r="S41">
            <v>123</v>
          </cell>
        </row>
        <row r="42">
          <cell r="H42" t="str">
            <v>105467-P.S.R. DIAGUITAS</v>
          </cell>
          <cell r="I42">
            <v>1</v>
          </cell>
          <cell r="K42">
            <v>1</v>
          </cell>
          <cell r="L42">
            <v>1</v>
          </cell>
          <cell r="N42">
            <v>1</v>
          </cell>
          <cell r="O42">
            <v>2</v>
          </cell>
          <cell r="P42">
            <v>1</v>
          </cell>
          <cell r="Q42">
            <v>0</v>
          </cell>
          <cell r="R42">
            <v>0</v>
          </cell>
          <cell r="S42">
            <v>7</v>
          </cell>
        </row>
        <row r="43">
          <cell r="H43" t="str">
            <v>105468-P.S.R. EL MOLLE</v>
          </cell>
          <cell r="I43">
            <v>1</v>
          </cell>
          <cell r="J43">
            <v>0</v>
          </cell>
          <cell r="K43">
            <v>3</v>
          </cell>
          <cell r="L43">
            <v>0</v>
          </cell>
          <cell r="M43">
            <v>1</v>
          </cell>
          <cell r="N43">
            <v>0</v>
          </cell>
          <cell r="O43">
            <v>2</v>
          </cell>
          <cell r="P43">
            <v>1</v>
          </cell>
          <cell r="Q43">
            <v>1</v>
          </cell>
          <cell r="R43">
            <v>1</v>
          </cell>
          <cell r="S43">
            <v>10</v>
          </cell>
        </row>
        <row r="44">
          <cell r="H44" t="str">
            <v>105469-P.S.R. EL TAMBO</v>
          </cell>
          <cell r="I44">
            <v>1</v>
          </cell>
          <cell r="J44">
            <v>3</v>
          </cell>
          <cell r="K44">
            <v>1</v>
          </cell>
          <cell r="L44">
            <v>3</v>
          </cell>
          <cell r="M44">
            <v>1</v>
          </cell>
          <cell r="N44">
            <v>1</v>
          </cell>
          <cell r="O44">
            <v>3</v>
          </cell>
          <cell r="P44">
            <v>1</v>
          </cell>
          <cell r="Q44">
            <v>0</v>
          </cell>
          <cell r="R44">
            <v>0</v>
          </cell>
          <cell r="S44">
            <v>14</v>
          </cell>
        </row>
        <row r="45">
          <cell r="H45" t="str">
            <v>105470-P.S.R. HUANTA</v>
          </cell>
          <cell r="I45">
            <v>1</v>
          </cell>
          <cell r="J45">
            <v>0</v>
          </cell>
          <cell r="S45">
            <v>1</v>
          </cell>
        </row>
        <row r="46">
          <cell r="H46" t="str">
            <v>105471-P.S.R. PERALILLO</v>
          </cell>
          <cell r="I46">
            <v>1</v>
          </cell>
          <cell r="J46">
            <v>4</v>
          </cell>
          <cell r="K46">
            <v>5</v>
          </cell>
          <cell r="L46">
            <v>2</v>
          </cell>
          <cell r="M46">
            <v>2</v>
          </cell>
          <cell r="N46">
            <v>3</v>
          </cell>
          <cell r="O46">
            <v>2</v>
          </cell>
          <cell r="P46">
            <v>4</v>
          </cell>
          <cell r="Q46">
            <v>1</v>
          </cell>
          <cell r="R46">
            <v>2</v>
          </cell>
          <cell r="S46">
            <v>26</v>
          </cell>
        </row>
        <row r="47">
          <cell r="H47" t="str">
            <v>105472-P.S.R. RIVADAVIA</v>
          </cell>
          <cell r="J47">
            <v>1</v>
          </cell>
          <cell r="K47">
            <v>1</v>
          </cell>
          <cell r="L47">
            <v>2</v>
          </cell>
          <cell r="M47">
            <v>3</v>
          </cell>
          <cell r="N47">
            <v>1</v>
          </cell>
          <cell r="O47">
            <v>1</v>
          </cell>
          <cell r="R47">
            <v>0</v>
          </cell>
          <cell r="S47">
            <v>9</v>
          </cell>
        </row>
        <row r="48">
          <cell r="H48" t="str">
            <v>105473-P.S.R. TALCUNA</v>
          </cell>
          <cell r="I48">
            <v>0</v>
          </cell>
          <cell r="J48">
            <v>0</v>
          </cell>
          <cell r="K48">
            <v>1</v>
          </cell>
          <cell r="L48">
            <v>1</v>
          </cell>
          <cell r="M48">
            <v>2</v>
          </cell>
          <cell r="N48">
            <v>2</v>
          </cell>
          <cell r="O48">
            <v>1</v>
          </cell>
          <cell r="P48">
            <v>1</v>
          </cell>
          <cell r="Q48">
            <v>3</v>
          </cell>
          <cell r="S48">
            <v>11</v>
          </cell>
        </row>
        <row r="49">
          <cell r="H49" t="str">
            <v>105474-P.S.R. CHAPILCA</v>
          </cell>
          <cell r="I49">
            <v>1</v>
          </cell>
          <cell r="L49">
            <v>0</v>
          </cell>
          <cell r="M49">
            <v>0</v>
          </cell>
          <cell r="O49">
            <v>1</v>
          </cell>
          <cell r="P49">
            <v>0</v>
          </cell>
          <cell r="Q49">
            <v>0</v>
          </cell>
          <cell r="S49">
            <v>2</v>
          </cell>
        </row>
        <row r="50">
          <cell r="H50" t="str">
            <v>105502-P.S.R. CALINGASTA</v>
          </cell>
          <cell r="I50">
            <v>0</v>
          </cell>
          <cell r="J50">
            <v>1</v>
          </cell>
          <cell r="K50">
            <v>3</v>
          </cell>
          <cell r="L50">
            <v>4</v>
          </cell>
          <cell r="M50">
            <v>1</v>
          </cell>
          <cell r="N50">
            <v>3</v>
          </cell>
          <cell r="O50">
            <v>3</v>
          </cell>
          <cell r="P50">
            <v>2</v>
          </cell>
          <cell r="Q50">
            <v>4</v>
          </cell>
          <cell r="R50">
            <v>2</v>
          </cell>
          <cell r="S50">
            <v>23</v>
          </cell>
        </row>
        <row r="51">
          <cell r="H51" t="str">
            <v>105509-P.S.R. GUALLIGUAICA</v>
          </cell>
          <cell r="K51">
            <v>1</v>
          </cell>
          <cell r="M51">
            <v>1</v>
          </cell>
          <cell r="N51">
            <v>0</v>
          </cell>
          <cell r="P51">
            <v>0</v>
          </cell>
          <cell r="R51">
            <v>1</v>
          </cell>
          <cell r="S51">
            <v>3</v>
          </cell>
        </row>
        <row r="52">
          <cell r="I52">
            <v>22</v>
          </cell>
          <cell r="J52">
            <v>14</v>
          </cell>
          <cell r="K52">
            <v>29</v>
          </cell>
          <cell r="L52">
            <v>23</v>
          </cell>
          <cell r="M52">
            <v>21</v>
          </cell>
          <cell r="N52">
            <v>20</v>
          </cell>
          <cell r="O52">
            <v>26</v>
          </cell>
          <cell r="P52">
            <v>20</v>
          </cell>
          <cell r="Q52">
            <v>36</v>
          </cell>
          <cell r="R52">
            <v>18</v>
          </cell>
          <cell r="S52">
            <v>229</v>
          </cell>
        </row>
        <row r="53">
          <cell r="H53" t="str">
            <v>105103-HOSPITAL ILLAPEL</v>
          </cell>
          <cell r="I53">
            <v>18</v>
          </cell>
          <cell r="J53">
            <v>13</v>
          </cell>
          <cell r="K53">
            <v>16</v>
          </cell>
          <cell r="L53">
            <v>9</v>
          </cell>
          <cell r="M53">
            <v>18</v>
          </cell>
          <cell r="N53">
            <v>10</v>
          </cell>
          <cell r="O53">
            <v>17</v>
          </cell>
          <cell r="P53">
            <v>22</v>
          </cell>
          <cell r="Q53">
            <v>7</v>
          </cell>
          <cell r="R53">
            <v>17</v>
          </cell>
          <cell r="S53">
            <v>147</v>
          </cell>
        </row>
        <row r="54">
          <cell r="H54" t="str">
            <v>105326-CESFAM SAN RAFAEL</v>
          </cell>
          <cell r="I54">
            <v>12</v>
          </cell>
          <cell r="J54">
            <v>8</v>
          </cell>
          <cell r="K54">
            <v>9</v>
          </cell>
          <cell r="L54">
            <v>8</v>
          </cell>
          <cell r="M54">
            <v>11</v>
          </cell>
          <cell r="O54">
            <v>12</v>
          </cell>
          <cell r="P54">
            <v>14</v>
          </cell>
          <cell r="Q54">
            <v>14</v>
          </cell>
          <cell r="R54">
            <v>8</v>
          </cell>
          <cell r="S54">
            <v>96</v>
          </cell>
        </row>
        <row r="55">
          <cell r="H55" t="str">
            <v>105443-P.S.R. CARCAMO                   </v>
          </cell>
          <cell r="J55">
            <v>1</v>
          </cell>
          <cell r="K55">
            <v>0</v>
          </cell>
          <cell r="M55">
            <v>2</v>
          </cell>
          <cell r="O55">
            <v>2</v>
          </cell>
          <cell r="P55">
            <v>1</v>
          </cell>
          <cell r="Q55">
            <v>1</v>
          </cell>
          <cell r="S55">
            <v>7</v>
          </cell>
        </row>
        <row r="56">
          <cell r="H56" t="str">
            <v>105444-P.S.R. HUINTIL</v>
          </cell>
          <cell r="I56">
            <v>1</v>
          </cell>
          <cell r="J56">
            <v>1</v>
          </cell>
          <cell r="K56">
            <v>1</v>
          </cell>
          <cell r="N56">
            <v>0</v>
          </cell>
          <cell r="O56">
            <v>1</v>
          </cell>
          <cell r="P56">
            <v>1</v>
          </cell>
          <cell r="R56">
            <v>1</v>
          </cell>
          <cell r="S56">
            <v>6</v>
          </cell>
        </row>
        <row r="57">
          <cell r="H57" t="str">
            <v>105445-P.S.R. LIMAHUIDA</v>
          </cell>
          <cell r="J57">
            <v>1</v>
          </cell>
          <cell r="K57">
            <v>1</v>
          </cell>
          <cell r="M57">
            <v>2</v>
          </cell>
          <cell r="P57">
            <v>1</v>
          </cell>
          <cell r="Q57">
            <v>1</v>
          </cell>
          <cell r="R57">
            <v>0</v>
          </cell>
          <cell r="S57">
            <v>6</v>
          </cell>
        </row>
        <row r="58">
          <cell r="H58" t="str">
            <v>105446-P.S.R. MATANCILLA</v>
          </cell>
          <cell r="N58">
            <v>0</v>
          </cell>
          <cell r="R58">
            <v>1</v>
          </cell>
          <cell r="S58">
            <v>1</v>
          </cell>
        </row>
        <row r="59">
          <cell r="H59" t="str">
            <v>105447-P.S.R. PERALILLO</v>
          </cell>
          <cell r="I59">
            <v>1</v>
          </cell>
          <cell r="J59">
            <v>0</v>
          </cell>
          <cell r="K59">
            <v>2</v>
          </cell>
          <cell r="L59">
            <v>0</v>
          </cell>
          <cell r="M59">
            <v>0</v>
          </cell>
          <cell r="O59">
            <v>4</v>
          </cell>
          <cell r="P59">
            <v>0</v>
          </cell>
          <cell r="R59">
            <v>0</v>
          </cell>
          <cell r="S59">
            <v>7</v>
          </cell>
        </row>
        <row r="60">
          <cell r="H60" t="str">
            <v>105448-P.S.R. SANTA VIRGINIA</v>
          </cell>
          <cell r="I60">
            <v>0</v>
          </cell>
          <cell r="K60">
            <v>0</v>
          </cell>
          <cell r="N60">
            <v>1</v>
          </cell>
          <cell r="P60">
            <v>0</v>
          </cell>
          <cell r="S60">
            <v>1</v>
          </cell>
        </row>
        <row r="61">
          <cell r="H61" t="str">
            <v>105485-P.S.R. PLAN DE HORNOS</v>
          </cell>
          <cell r="I61">
            <v>1</v>
          </cell>
          <cell r="J61">
            <v>0</v>
          </cell>
          <cell r="K61">
            <v>1</v>
          </cell>
          <cell r="L61">
            <v>1</v>
          </cell>
          <cell r="M61">
            <v>1</v>
          </cell>
          <cell r="O61">
            <v>1</v>
          </cell>
          <cell r="P61">
            <v>1</v>
          </cell>
          <cell r="Q61">
            <v>0</v>
          </cell>
          <cell r="S61">
            <v>6</v>
          </cell>
        </row>
        <row r="62">
          <cell r="H62" t="str">
            <v>105486-P.S.R. TUNGA SUR</v>
          </cell>
          <cell r="I62">
            <v>1</v>
          </cell>
          <cell r="N62">
            <v>2</v>
          </cell>
          <cell r="S62">
            <v>3</v>
          </cell>
        </row>
        <row r="63">
          <cell r="H63" t="str">
            <v>105487-P.S.R. CAÑAS UNO</v>
          </cell>
          <cell r="I63">
            <v>3</v>
          </cell>
          <cell r="J63">
            <v>3</v>
          </cell>
          <cell r="K63">
            <v>2</v>
          </cell>
          <cell r="L63">
            <v>4</v>
          </cell>
          <cell r="M63">
            <v>2</v>
          </cell>
          <cell r="N63">
            <v>0</v>
          </cell>
          <cell r="O63">
            <v>3</v>
          </cell>
          <cell r="P63">
            <v>4</v>
          </cell>
          <cell r="Q63">
            <v>5</v>
          </cell>
          <cell r="R63">
            <v>2</v>
          </cell>
          <cell r="S63">
            <v>28</v>
          </cell>
        </row>
        <row r="64">
          <cell r="H64" t="str">
            <v>105496-P.S.R. PINTACURA SUR</v>
          </cell>
          <cell r="I64">
            <v>0</v>
          </cell>
          <cell r="K64">
            <v>2</v>
          </cell>
          <cell r="L64">
            <v>1</v>
          </cell>
          <cell r="O64">
            <v>0</v>
          </cell>
          <cell r="P64">
            <v>0</v>
          </cell>
          <cell r="Q64">
            <v>2</v>
          </cell>
          <cell r="S64">
            <v>5</v>
          </cell>
        </row>
        <row r="65">
          <cell r="H65" t="str">
            <v>105504-P.S.R. SOCAVON</v>
          </cell>
          <cell r="I65">
            <v>0</v>
          </cell>
          <cell r="K65">
            <v>1</v>
          </cell>
          <cell r="O65">
            <v>2</v>
          </cell>
          <cell r="P65">
            <v>0</v>
          </cell>
          <cell r="R65">
            <v>1</v>
          </cell>
          <cell r="S65">
            <v>4</v>
          </cell>
        </row>
        <row r="66">
          <cell r="I66">
            <v>37</v>
          </cell>
          <cell r="J66">
            <v>27</v>
          </cell>
          <cell r="K66">
            <v>35</v>
          </cell>
          <cell r="L66">
            <v>23</v>
          </cell>
          <cell r="M66">
            <v>36</v>
          </cell>
          <cell r="N66">
            <v>13</v>
          </cell>
          <cell r="O66">
            <v>42</v>
          </cell>
          <cell r="P66">
            <v>44</v>
          </cell>
          <cell r="Q66">
            <v>30</v>
          </cell>
          <cell r="R66">
            <v>30</v>
          </cell>
          <cell r="S66">
            <v>317</v>
          </cell>
        </row>
        <row r="67">
          <cell r="H67" t="str">
            <v>105309-CES. RURAL CANELA</v>
          </cell>
          <cell r="I67">
            <v>3</v>
          </cell>
          <cell r="J67">
            <v>9</v>
          </cell>
          <cell r="K67">
            <v>3</v>
          </cell>
          <cell r="L67">
            <v>2</v>
          </cell>
          <cell r="M67">
            <v>5</v>
          </cell>
          <cell r="N67">
            <v>3</v>
          </cell>
          <cell r="O67">
            <v>2</v>
          </cell>
          <cell r="P67">
            <v>9</v>
          </cell>
          <cell r="Q67">
            <v>4</v>
          </cell>
          <cell r="R67">
            <v>4</v>
          </cell>
          <cell r="S67">
            <v>44</v>
          </cell>
        </row>
        <row r="68">
          <cell r="H68" t="str">
            <v>105450-P.S.R. MINCHA NORTE            </v>
          </cell>
          <cell r="I68">
            <v>0</v>
          </cell>
          <cell r="K68">
            <v>0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0</v>
          </cell>
          <cell r="R68">
            <v>1</v>
          </cell>
          <cell r="S68">
            <v>6</v>
          </cell>
        </row>
        <row r="69">
          <cell r="H69" t="str">
            <v>105451-P.S.R. AGUA FRIA</v>
          </cell>
          <cell r="J69">
            <v>0</v>
          </cell>
          <cell r="P69">
            <v>0</v>
          </cell>
          <cell r="S69">
            <v>0</v>
          </cell>
        </row>
        <row r="70">
          <cell r="H70" t="str">
            <v>105482-P.S.R. CANELA ALTA</v>
          </cell>
          <cell r="J70">
            <v>1</v>
          </cell>
          <cell r="L70">
            <v>1</v>
          </cell>
          <cell r="M70">
            <v>2</v>
          </cell>
          <cell r="N70">
            <v>0</v>
          </cell>
          <cell r="P70">
            <v>0</v>
          </cell>
          <cell r="Q70">
            <v>1</v>
          </cell>
          <cell r="R70">
            <v>1</v>
          </cell>
          <cell r="S70">
            <v>6</v>
          </cell>
        </row>
        <row r="71">
          <cell r="H71" t="str">
            <v>105483-P.S.R. LOS RULOS</v>
          </cell>
          <cell r="I71">
            <v>1</v>
          </cell>
          <cell r="J71">
            <v>2</v>
          </cell>
          <cell r="L71">
            <v>2</v>
          </cell>
          <cell r="M71">
            <v>2</v>
          </cell>
          <cell r="N71">
            <v>1</v>
          </cell>
          <cell r="Q71">
            <v>1</v>
          </cell>
          <cell r="S71">
            <v>9</v>
          </cell>
        </row>
        <row r="72">
          <cell r="H72" t="str">
            <v>105484-P.S.R. HUENTELAUQUEN</v>
          </cell>
          <cell r="J72">
            <v>3</v>
          </cell>
          <cell r="K72">
            <v>1</v>
          </cell>
          <cell r="M72">
            <v>0</v>
          </cell>
          <cell r="N72">
            <v>1</v>
          </cell>
          <cell r="O72">
            <v>1</v>
          </cell>
          <cell r="P72">
            <v>2</v>
          </cell>
          <cell r="Q72">
            <v>0</v>
          </cell>
          <cell r="S72">
            <v>8</v>
          </cell>
        </row>
        <row r="73">
          <cell r="H73" t="str">
            <v>105488-P.S.R. ESPIRITU SANTO</v>
          </cell>
          <cell r="L73">
            <v>0</v>
          </cell>
          <cell r="N73">
            <v>0</v>
          </cell>
          <cell r="S73">
            <v>0</v>
          </cell>
        </row>
        <row r="74">
          <cell r="H74" t="str">
            <v>105493-P.S.R. MINCHA SUR</v>
          </cell>
          <cell r="M74">
            <v>1</v>
          </cell>
          <cell r="N74">
            <v>0</v>
          </cell>
          <cell r="S74">
            <v>1</v>
          </cell>
        </row>
        <row r="75">
          <cell r="H75" t="str">
            <v>105497-P.S.R. JABONERIA</v>
          </cell>
          <cell r="J75">
            <v>1</v>
          </cell>
          <cell r="S75">
            <v>1</v>
          </cell>
        </row>
        <row r="76">
          <cell r="I76">
            <v>4</v>
          </cell>
          <cell r="J76">
            <v>16</v>
          </cell>
          <cell r="K76">
            <v>4</v>
          </cell>
          <cell r="L76">
            <v>6</v>
          </cell>
          <cell r="M76">
            <v>11</v>
          </cell>
          <cell r="N76">
            <v>6</v>
          </cell>
          <cell r="O76">
            <v>4</v>
          </cell>
          <cell r="P76">
            <v>12</v>
          </cell>
          <cell r="Q76">
            <v>6</v>
          </cell>
          <cell r="R76">
            <v>6</v>
          </cell>
          <cell r="S76">
            <v>75</v>
          </cell>
        </row>
        <row r="77">
          <cell r="H77" t="str">
            <v>105108-HOSPITAL LOS VILOS</v>
          </cell>
          <cell r="I77">
            <v>7</v>
          </cell>
          <cell r="J77">
            <v>11</v>
          </cell>
          <cell r="K77">
            <v>14</v>
          </cell>
          <cell r="L77">
            <v>13</v>
          </cell>
          <cell r="M77">
            <v>14</v>
          </cell>
          <cell r="N77">
            <v>18</v>
          </cell>
          <cell r="O77">
            <v>16</v>
          </cell>
          <cell r="P77">
            <v>16</v>
          </cell>
          <cell r="Q77">
            <v>16</v>
          </cell>
          <cell r="R77">
            <v>11</v>
          </cell>
          <cell r="S77">
            <v>136</v>
          </cell>
        </row>
        <row r="78">
          <cell r="H78" t="str">
            <v>105478-P.S.R. CAIMANES                   </v>
          </cell>
          <cell r="I78">
            <v>3</v>
          </cell>
          <cell r="J78">
            <v>0</v>
          </cell>
          <cell r="K78">
            <v>3</v>
          </cell>
          <cell r="L78">
            <v>5</v>
          </cell>
          <cell r="M78">
            <v>0</v>
          </cell>
          <cell r="N78">
            <v>1</v>
          </cell>
          <cell r="O78">
            <v>7</v>
          </cell>
          <cell r="P78">
            <v>3</v>
          </cell>
          <cell r="Q78">
            <v>4</v>
          </cell>
          <cell r="R78">
            <v>1</v>
          </cell>
          <cell r="S78">
            <v>27</v>
          </cell>
        </row>
        <row r="79">
          <cell r="H79" t="str">
            <v>105479-P.S.R. GUANGUALI</v>
          </cell>
          <cell r="I79">
            <v>0</v>
          </cell>
          <cell r="K79">
            <v>0</v>
          </cell>
          <cell r="M79">
            <v>0</v>
          </cell>
          <cell r="N79">
            <v>3</v>
          </cell>
          <cell r="O79">
            <v>1</v>
          </cell>
          <cell r="P79">
            <v>0</v>
          </cell>
          <cell r="R79">
            <v>1</v>
          </cell>
          <cell r="S79">
            <v>5</v>
          </cell>
        </row>
        <row r="80">
          <cell r="H80" t="str">
            <v>105480-P.S.R. QUILIMARI</v>
          </cell>
          <cell r="I80">
            <v>1</v>
          </cell>
          <cell r="J80">
            <v>2</v>
          </cell>
          <cell r="K80">
            <v>1</v>
          </cell>
          <cell r="L80">
            <v>3</v>
          </cell>
          <cell r="M80">
            <v>6</v>
          </cell>
          <cell r="N80">
            <v>0</v>
          </cell>
          <cell r="P80">
            <v>0</v>
          </cell>
          <cell r="Q80">
            <v>1</v>
          </cell>
          <cell r="R80">
            <v>2</v>
          </cell>
          <cell r="S80">
            <v>16</v>
          </cell>
        </row>
        <row r="81">
          <cell r="H81" t="str">
            <v>105481-P.S.R. TILAMA</v>
          </cell>
          <cell r="I81">
            <v>3</v>
          </cell>
          <cell r="K81">
            <v>2</v>
          </cell>
          <cell r="L81">
            <v>1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R81">
            <v>0</v>
          </cell>
          <cell r="S81">
            <v>7</v>
          </cell>
        </row>
        <row r="82">
          <cell r="H82" t="str">
            <v>105511-P.S.R. LOS CONDORES</v>
          </cell>
          <cell r="I82">
            <v>0</v>
          </cell>
          <cell r="K82">
            <v>0</v>
          </cell>
          <cell r="L82">
            <v>3</v>
          </cell>
          <cell r="M82">
            <v>1</v>
          </cell>
          <cell r="N82">
            <v>1</v>
          </cell>
          <cell r="O82">
            <v>1</v>
          </cell>
          <cell r="Q82">
            <v>0</v>
          </cell>
          <cell r="R82">
            <v>0</v>
          </cell>
          <cell r="S82">
            <v>6</v>
          </cell>
        </row>
        <row r="83">
          <cell r="I83">
            <v>14</v>
          </cell>
          <cell r="J83">
            <v>13</v>
          </cell>
          <cell r="K83">
            <v>20</v>
          </cell>
          <cell r="L83">
            <v>25</v>
          </cell>
          <cell r="M83">
            <v>22</v>
          </cell>
          <cell r="N83">
            <v>23</v>
          </cell>
          <cell r="O83">
            <v>25</v>
          </cell>
          <cell r="P83">
            <v>19</v>
          </cell>
          <cell r="Q83">
            <v>21</v>
          </cell>
          <cell r="R83">
            <v>15</v>
          </cell>
          <cell r="S83">
            <v>197</v>
          </cell>
        </row>
        <row r="84">
          <cell r="H84" t="str">
            <v>105104-HOSPITAL SALAMANCA</v>
          </cell>
          <cell r="I84">
            <v>6</v>
          </cell>
          <cell r="J84">
            <v>13</v>
          </cell>
          <cell r="K84">
            <v>11</v>
          </cell>
          <cell r="L84">
            <v>12</v>
          </cell>
          <cell r="M84">
            <v>15</v>
          </cell>
          <cell r="N84">
            <v>9</v>
          </cell>
          <cell r="O84">
            <v>5</v>
          </cell>
          <cell r="P84">
            <v>10</v>
          </cell>
          <cell r="Q84">
            <v>8</v>
          </cell>
          <cell r="R84">
            <v>11</v>
          </cell>
          <cell r="S84">
            <v>100</v>
          </cell>
        </row>
        <row r="85">
          <cell r="H85" t="str">
            <v>105452-P.S.R. CUNCUMEN                 </v>
          </cell>
          <cell r="I85">
            <v>10</v>
          </cell>
          <cell r="J85">
            <v>1</v>
          </cell>
          <cell r="K85">
            <v>6</v>
          </cell>
          <cell r="L85">
            <v>8</v>
          </cell>
          <cell r="M85">
            <v>1</v>
          </cell>
          <cell r="N85">
            <v>2</v>
          </cell>
          <cell r="O85">
            <v>5</v>
          </cell>
          <cell r="P85">
            <v>5</v>
          </cell>
          <cell r="Q85">
            <v>6</v>
          </cell>
          <cell r="R85">
            <v>5</v>
          </cell>
          <cell r="S85">
            <v>49</v>
          </cell>
        </row>
        <row r="86">
          <cell r="H86" t="str">
            <v>105453-P.S.R. TRANQUILLA</v>
          </cell>
          <cell r="I86">
            <v>0</v>
          </cell>
          <cell r="K86">
            <v>0</v>
          </cell>
          <cell r="L86">
            <v>2</v>
          </cell>
          <cell r="M86">
            <v>2</v>
          </cell>
          <cell r="N86">
            <v>1</v>
          </cell>
          <cell r="P86">
            <v>0</v>
          </cell>
          <cell r="Q86">
            <v>1</v>
          </cell>
          <cell r="R86">
            <v>1</v>
          </cell>
          <cell r="S86">
            <v>7</v>
          </cell>
        </row>
        <row r="87">
          <cell r="H87" t="str">
            <v>105454-P.S.R. CUNLAGUA</v>
          </cell>
          <cell r="I87">
            <v>0</v>
          </cell>
          <cell r="J87">
            <v>0</v>
          </cell>
          <cell r="L87">
            <v>1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  <cell r="R87">
            <v>1</v>
          </cell>
          <cell r="S87">
            <v>2</v>
          </cell>
        </row>
        <row r="88">
          <cell r="H88" t="str">
            <v>105455-P.S.R. CHILLEPIN</v>
          </cell>
          <cell r="I88">
            <v>5</v>
          </cell>
          <cell r="J88">
            <v>2</v>
          </cell>
          <cell r="K88">
            <v>2</v>
          </cell>
          <cell r="L88">
            <v>2</v>
          </cell>
          <cell r="M88">
            <v>3</v>
          </cell>
          <cell r="O88">
            <v>2</v>
          </cell>
          <cell r="P88">
            <v>1</v>
          </cell>
          <cell r="Q88">
            <v>0</v>
          </cell>
          <cell r="R88">
            <v>0</v>
          </cell>
          <cell r="S88">
            <v>17</v>
          </cell>
        </row>
        <row r="89">
          <cell r="H89" t="str">
            <v>105456-P.S.R. LLIMPO</v>
          </cell>
          <cell r="I89">
            <v>0</v>
          </cell>
          <cell r="J89">
            <v>1</v>
          </cell>
          <cell r="L89">
            <v>0</v>
          </cell>
          <cell r="M89">
            <v>1</v>
          </cell>
          <cell r="N89">
            <v>0</v>
          </cell>
          <cell r="O89">
            <v>1</v>
          </cell>
          <cell r="P89">
            <v>1</v>
          </cell>
          <cell r="Q89">
            <v>0</v>
          </cell>
          <cell r="R89">
            <v>0</v>
          </cell>
          <cell r="S89">
            <v>4</v>
          </cell>
        </row>
        <row r="90">
          <cell r="H90" t="str">
            <v>105457-P.S.R. SAN AGUSTIN</v>
          </cell>
          <cell r="I90">
            <v>0</v>
          </cell>
          <cell r="J90">
            <v>0</v>
          </cell>
          <cell r="K90">
            <v>2</v>
          </cell>
          <cell r="L90">
            <v>0</v>
          </cell>
          <cell r="M90">
            <v>0</v>
          </cell>
          <cell r="O90">
            <v>0</v>
          </cell>
          <cell r="P90">
            <v>0</v>
          </cell>
          <cell r="Q90">
            <v>1</v>
          </cell>
          <cell r="S90">
            <v>3</v>
          </cell>
        </row>
        <row r="91">
          <cell r="H91" t="str">
            <v>105458-P.S.R. TAHUINCO</v>
          </cell>
          <cell r="I91">
            <v>1</v>
          </cell>
          <cell r="J91">
            <v>1</v>
          </cell>
          <cell r="K91">
            <v>1</v>
          </cell>
          <cell r="L91">
            <v>2</v>
          </cell>
          <cell r="M91">
            <v>1</v>
          </cell>
          <cell r="N91">
            <v>1</v>
          </cell>
          <cell r="O91">
            <v>2</v>
          </cell>
          <cell r="P91">
            <v>0</v>
          </cell>
          <cell r="Q91">
            <v>1</v>
          </cell>
          <cell r="S91">
            <v>10</v>
          </cell>
        </row>
        <row r="92">
          <cell r="H92" t="str">
            <v>105491-P.S.R. QUELEN BAJO</v>
          </cell>
          <cell r="I92">
            <v>2</v>
          </cell>
          <cell r="L92">
            <v>0</v>
          </cell>
          <cell r="M92">
            <v>2</v>
          </cell>
          <cell r="N92">
            <v>0</v>
          </cell>
          <cell r="O92">
            <v>1</v>
          </cell>
          <cell r="P92">
            <v>1</v>
          </cell>
          <cell r="R92">
            <v>0</v>
          </cell>
          <cell r="S92">
            <v>6</v>
          </cell>
        </row>
        <row r="93">
          <cell r="H93" t="str">
            <v>105492-P.S.R. CAMISA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0</v>
          </cell>
          <cell r="N93">
            <v>0</v>
          </cell>
          <cell r="P93">
            <v>0</v>
          </cell>
          <cell r="Q93">
            <v>1</v>
          </cell>
          <cell r="R93">
            <v>0</v>
          </cell>
          <cell r="S93">
            <v>5</v>
          </cell>
        </row>
        <row r="94">
          <cell r="H94" t="str">
            <v>105501-P.S.R. ARBOLEDA GRANDE</v>
          </cell>
          <cell r="I94">
            <v>1</v>
          </cell>
          <cell r="J94">
            <v>2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P94">
            <v>0</v>
          </cell>
          <cell r="Q94">
            <v>1</v>
          </cell>
          <cell r="S94">
            <v>4</v>
          </cell>
        </row>
        <row r="95">
          <cell r="I95">
            <v>26</v>
          </cell>
          <cell r="J95">
            <v>21</v>
          </cell>
          <cell r="K95">
            <v>23</v>
          </cell>
          <cell r="L95">
            <v>28</v>
          </cell>
          <cell r="M95">
            <v>25</v>
          </cell>
          <cell r="N95">
            <v>13</v>
          </cell>
          <cell r="O95">
            <v>16</v>
          </cell>
          <cell r="P95">
            <v>18</v>
          </cell>
          <cell r="Q95">
            <v>19</v>
          </cell>
          <cell r="R95">
            <v>18</v>
          </cell>
          <cell r="S95">
            <v>207</v>
          </cell>
        </row>
        <row r="96">
          <cell r="H96" t="str">
            <v>105315-CES. RURAL C. DE TAMAYA</v>
          </cell>
          <cell r="I96">
            <v>7</v>
          </cell>
          <cell r="J96">
            <v>8</v>
          </cell>
          <cell r="K96">
            <v>4</v>
          </cell>
          <cell r="L96">
            <v>5</v>
          </cell>
          <cell r="M96">
            <v>3</v>
          </cell>
          <cell r="N96">
            <v>7</v>
          </cell>
          <cell r="O96">
            <v>8</v>
          </cell>
          <cell r="P96">
            <v>11</v>
          </cell>
          <cell r="Q96">
            <v>0</v>
          </cell>
          <cell r="R96">
            <v>3</v>
          </cell>
          <cell r="S96">
            <v>56</v>
          </cell>
        </row>
        <row r="97">
          <cell r="H97" t="str">
            <v>105317-CES. JORGE JORDAN D.</v>
          </cell>
          <cell r="I97">
            <v>16</v>
          </cell>
          <cell r="J97">
            <v>31</v>
          </cell>
          <cell r="K97">
            <v>40</v>
          </cell>
          <cell r="L97">
            <v>33</v>
          </cell>
          <cell r="M97">
            <v>52</v>
          </cell>
          <cell r="N97">
            <v>28</v>
          </cell>
          <cell r="O97">
            <v>35</v>
          </cell>
          <cell r="P97">
            <v>35</v>
          </cell>
          <cell r="Q97">
            <v>31</v>
          </cell>
          <cell r="R97">
            <v>22</v>
          </cell>
          <cell r="S97">
            <v>323</v>
          </cell>
        </row>
        <row r="98">
          <cell r="H98" t="str">
            <v>105322-CES. MARCOS MACUADA</v>
          </cell>
          <cell r="I98">
            <v>30</v>
          </cell>
          <cell r="J98">
            <v>45</v>
          </cell>
          <cell r="K98">
            <v>43</v>
          </cell>
          <cell r="L98">
            <v>51</v>
          </cell>
          <cell r="M98">
            <v>52</v>
          </cell>
          <cell r="N98">
            <v>65</v>
          </cell>
          <cell r="O98">
            <v>44</v>
          </cell>
          <cell r="P98">
            <v>56</v>
          </cell>
          <cell r="Q98">
            <v>32</v>
          </cell>
          <cell r="R98">
            <v>47</v>
          </cell>
          <cell r="S98">
            <v>465</v>
          </cell>
        </row>
        <row r="99">
          <cell r="H99" t="str">
            <v>105324-CES. SOTAQUI</v>
          </cell>
          <cell r="I99">
            <v>5</v>
          </cell>
          <cell r="J99">
            <v>2</v>
          </cell>
          <cell r="K99">
            <v>9</v>
          </cell>
          <cell r="L99">
            <v>6</v>
          </cell>
          <cell r="M99">
            <v>4</v>
          </cell>
          <cell r="N99">
            <v>8</v>
          </cell>
          <cell r="O99">
            <v>2</v>
          </cell>
          <cell r="P99">
            <v>8</v>
          </cell>
          <cell r="Q99">
            <v>9</v>
          </cell>
          <cell r="R99">
            <v>9</v>
          </cell>
          <cell r="S99">
            <v>62</v>
          </cell>
        </row>
        <row r="100">
          <cell r="H100" t="str">
            <v>105415-P.S.R. BARRAZA</v>
          </cell>
          <cell r="I100">
            <v>0</v>
          </cell>
          <cell r="J100">
            <v>2</v>
          </cell>
          <cell r="L100">
            <v>0</v>
          </cell>
          <cell r="M100">
            <v>4</v>
          </cell>
          <cell r="P100">
            <v>1</v>
          </cell>
          <cell r="Q100">
            <v>1</v>
          </cell>
          <cell r="R100">
            <v>0</v>
          </cell>
          <cell r="S100">
            <v>8</v>
          </cell>
        </row>
        <row r="101">
          <cell r="H101" t="str">
            <v>105416-P.S.R. CAMARICO                  </v>
          </cell>
          <cell r="I101">
            <v>0</v>
          </cell>
          <cell r="J101">
            <v>2</v>
          </cell>
          <cell r="K101">
            <v>4</v>
          </cell>
          <cell r="L101">
            <v>0</v>
          </cell>
          <cell r="N101">
            <v>2</v>
          </cell>
          <cell r="O101">
            <v>1</v>
          </cell>
          <cell r="P101">
            <v>2</v>
          </cell>
          <cell r="Q101">
            <v>0</v>
          </cell>
          <cell r="S101">
            <v>11</v>
          </cell>
        </row>
        <row r="102">
          <cell r="H102" t="str">
            <v>105417-P.S.R. ALCONES BAJOS</v>
          </cell>
          <cell r="J102">
            <v>1</v>
          </cell>
          <cell r="L102">
            <v>0</v>
          </cell>
          <cell r="M102">
            <v>2</v>
          </cell>
          <cell r="N102">
            <v>1</v>
          </cell>
          <cell r="O102">
            <v>0</v>
          </cell>
          <cell r="P102">
            <v>1</v>
          </cell>
          <cell r="Q102">
            <v>0</v>
          </cell>
          <cell r="S102">
            <v>5</v>
          </cell>
        </row>
        <row r="103">
          <cell r="H103" t="str">
            <v>105419-P.S.R. LAS SOSSAS</v>
          </cell>
          <cell r="I103">
            <v>0</v>
          </cell>
          <cell r="J103">
            <v>2</v>
          </cell>
          <cell r="L103">
            <v>0</v>
          </cell>
          <cell r="M103">
            <v>1</v>
          </cell>
          <cell r="O103">
            <v>2</v>
          </cell>
          <cell r="P103">
            <v>1</v>
          </cell>
          <cell r="S103">
            <v>6</v>
          </cell>
        </row>
        <row r="104">
          <cell r="H104" t="str">
            <v>105420-P.S.R. LIMARI</v>
          </cell>
          <cell r="I104">
            <v>1</v>
          </cell>
          <cell r="J104">
            <v>2</v>
          </cell>
          <cell r="K104">
            <v>2</v>
          </cell>
          <cell r="L104">
            <v>3</v>
          </cell>
          <cell r="M104">
            <v>3</v>
          </cell>
          <cell r="N104">
            <v>2</v>
          </cell>
          <cell r="O104">
            <v>2</v>
          </cell>
          <cell r="P104">
            <v>1</v>
          </cell>
          <cell r="Q104">
            <v>1</v>
          </cell>
          <cell r="R104">
            <v>0</v>
          </cell>
          <cell r="S104">
            <v>17</v>
          </cell>
        </row>
        <row r="105">
          <cell r="H105" t="str">
            <v>105422-P.S.R. HORNILLOS</v>
          </cell>
          <cell r="J105">
            <v>1</v>
          </cell>
          <cell r="L105">
            <v>0</v>
          </cell>
          <cell r="M105">
            <v>0</v>
          </cell>
          <cell r="Q105">
            <v>0</v>
          </cell>
          <cell r="S105">
            <v>1</v>
          </cell>
        </row>
        <row r="106">
          <cell r="H106" t="str">
            <v>105437-P.S.R. CHALINGA</v>
          </cell>
          <cell r="J106">
            <v>1</v>
          </cell>
          <cell r="K106">
            <v>1</v>
          </cell>
          <cell r="M106">
            <v>1</v>
          </cell>
          <cell r="O106">
            <v>0</v>
          </cell>
          <cell r="Q106">
            <v>1</v>
          </cell>
          <cell r="S106">
            <v>4</v>
          </cell>
        </row>
        <row r="107">
          <cell r="H107" t="str">
            <v>105439-P.S.R. CERRO BLANCO</v>
          </cell>
          <cell r="L107">
            <v>1</v>
          </cell>
          <cell r="M107">
            <v>1</v>
          </cell>
          <cell r="N107">
            <v>1</v>
          </cell>
          <cell r="O107">
            <v>0</v>
          </cell>
          <cell r="S107">
            <v>3</v>
          </cell>
        </row>
        <row r="108">
          <cell r="H108" t="str">
            <v>105507-P.S.R. HUAMALATA</v>
          </cell>
          <cell r="I108">
            <v>3</v>
          </cell>
          <cell r="J108">
            <v>2</v>
          </cell>
          <cell r="K108">
            <v>2</v>
          </cell>
          <cell r="L108">
            <v>0</v>
          </cell>
          <cell r="M108">
            <v>2</v>
          </cell>
          <cell r="N108">
            <v>2</v>
          </cell>
          <cell r="O108">
            <v>3</v>
          </cell>
          <cell r="P108">
            <v>0</v>
          </cell>
          <cell r="R108">
            <v>1</v>
          </cell>
          <cell r="S108">
            <v>15</v>
          </cell>
        </row>
        <row r="109">
          <cell r="H109" t="str">
            <v>105510-P.S.R. RECOLETA</v>
          </cell>
          <cell r="J109">
            <v>1</v>
          </cell>
          <cell r="K109">
            <v>1</v>
          </cell>
          <cell r="L109">
            <v>2</v>
          </cell>
          <cell r="O109">
            <v>1</v>
          </cell>
          <cell r="P109">
            <v>1</v>
          </cell>
          <cell r="S109">
            <v>6</v>
          </cell>
        </row>
        <row r="110">
          <cell r="H110" t="str">
            <v>105722-CECOF SAN JOSE DE LA DEHESA</v>
          </cell>
          <cell r="I110">
            <v>5</v>
          </cell>
          <cell r="J110">
            <v>4</v>
          </cell>
          <cell r="K110">
            <v>12</v>
          </cell>
          <cell r="L110">
            <v>5</v>
          </cell>
          <cell r="M110">
            <v>7</v>
          </cell>
          <cell r="N110">
            <v>6</v>
          </cell>
          <cell r="O110">
            <v>8</v>
          </cell>
          <cell r="P110">
            <v>7</v>
          </cell>
          <cell r="Q110">
            <v>4</v>
          </cell>
          <cell r="R110">
            <v>9</v>
          </cell>
          <cell r="S110">
            <v>67</v>
          </cell>
        </row>
        <row r="111">
          <cell r="H111" t="str">
            <v>105723-CECOF LIMARI</v>
          </cell>
          <cell r="I111">
            <v>2</v>
          </cell>
          <cell r="J111">
            <v>4</v>
          </cell>
          <cell r="K111">
            <v>5</v>
          </cell>
          <cell r="L111">
            <v>1</v>
          </cell>
          <cell r="M111">
            <v>5</v>
          </cell>
          <cell r="N111">
            <v>9</v>
          </cell>
          <cell r="O111">
            <v>5</v>
          </cell>
          <cell r="P111">
            <v>6</v>
          </cell>
          <cell r="Q111">
            <v>1</v>
          </cell>
          <cell r="R111">
            <v>3</v>
          </cell>
          <cell r="S111">
            <v>41</v>
          </cell>
        </row>
        <row r="112">
          <cell r="H112" t="str">
            <v>200258-CECOF LOS COPIHUES</v>
          </cell>
          <cell r="R112">
            <v>0</v>
          </cell>
          <cell r="S112">
            <v>0</v>
          </cell>
        </row>
        <row r="113">
          <cell r="I113">
            <v>69</v>
          </cell>
          <cell r="J113">
            <v>108</v>
          </cell>
          <cell r="K113">
            <v>123</v>
          </cell>
          <cell r="L113">
            <v>107</v>
          </cell>
          <cell r="M113">
            <v>137</v>
          </cell>
          <cell r="N113">
            <v>131</v>
          </cell>
          <cell r="O113">
            <v>111</v>
          </cell>
          <cell r="P113">
            <v>130</v>
          </cell>
          <cell r="Q113">
            <v>80</v>
          </cell>
          <cell r="R113">
            <v>94</v>
          </cell>
          <cell r="S113">
            <v>1090</v>
          </cell>
        </row>
        <row r="114">
          <cell r="H114" t="str">
            <v>105105-HOSPITAL COMBARBALA</v>
          </cell>
          <cell r="I114">
            <v>6</v>
          </cell>
          <cell r="J114">
            <v>5</v>
          </cell>
          <cell r="K114">
            <v>13</v>
          </cell>
          <cell r="L114">
            <v>10</v>
          </cell>
          <cell r="M114">
            <v>7</v>
          </cell>
          <cell r="N114">
            <v>8</v>
          </cell>
          <cell r="O114">
            <v>6</v>
          </cell>
          <cell r="P114">
            <v>6</v>
          </cell>
          <cell r="Q114">
            <v>8</v>
          </cell>
          <cell r="R114">
            <v>6</v>
          </cell>
          <cell r="S114">
            <v>75</v>
          </cell>
        </row>
        <row r="115">
          <cell r="H115" t="str">
            <v>105433-P.S.R. SAN LORENZO</v>
          </cell>
          <cell r="M115">
            <v>0</v>
          </cell>
          <cell r="S115">
            <v>0</v>
          </cell>
        </row>
        <row r="116">
          <cell r="H116" t="str">
            <v>105434-P.S.R. SAN MARCOS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H117" t="str">
            <v>105441-P.S.R. MANQUEHUA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O117">
            <v>1</v>
          </cell>
          <cell r="P117">
            <v>2</v>
          </cell>
          <cell r="Q117">
            <v>1</v>
          </cell>
          <cell r="R117">
            <v>0</v>
          </cell>
          <cell r="S117">
            <v>4</v>
          </cell>
        </row>
        <row r="118">
          <cell r="H118" t="str">
            <v>105459-P.S.R. BARRANCAS                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1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S118">
            <v>5</v>
          </cell>
        </row>
        <row r="119">
          <cell r="H119" t="str">
            <v>105460-P.S.R. COGOTI 18</v>
          </cell>
          <cell r="I119">
            <v>2</v>
          </cell>
          <cell r="J119">
            <v>1</v>
          </cell>
          <cell r="L119">
            <v>1</v>
          </cell>
          <cell r="M119">
            <v>0</v>
          </cell>
          <cell r="N119">
            <v>2</v>
          </cell>
          <cell r="O119">
            <v>2</v>
          </cell>
          <cell r="P119">
            <v>2</v>
          </cell>
          <cell r="Q119">
            <v>0</v>
          </cell>
          <cell r="R119">
            <v>4</v>
          </cell>
          <cell r="S119">
            <v>14</v>
          </cell>
        </row>
        <row r="120">
          <cell r="H120" t="str">
            <v>105461-P.S.R. EL HUACHO</v>
          </cell>
          <cell r="K120">
            <v>0</v>
          </cell>
          <cell r="L120">
            <v>1</v>
          </cell>
          <cell r="N120">
            <v>0</v>
          </cell>
          <cell r="O120">
            <v>0</v>
          </cell>
          <cell r="P120">
            <v>0</v>
          </cell>
          <cell r="S120">
            <v>1</v>
          </cell>
        </row>
        <row r="121">
          <cell r="H121" t="str">
            <v>105462-P.S.R. EL SAUCE</v>
          </cell>
          <cell r="J121">
            <v>0</v>
          </cell>
          <cell r="K121">
            <v>0</v>
          </cell>
          <cell r="L121">
            <v>1</v>
          </cell>
          <cell r="M121">
            <v>1</v>
          </cell>
          <cell r="O121">
            <v>0</v>
          </cell>
          <cell r="P121">
            <v>0</v>
          </cell>
          <cell r="S121">
            <v>2</v>
          </cell>
        </row>
        <row r="122">
          <cell r="H122" t="str">
            <v>105463-P.S.R. QUILITAPIA</v>
          </cell>
          <cell r="I122">
            <v>0</v>
          </cell>
          <cell r="J122">
            <v>0</v>
          </cell>
          <cell r="M122">
            <v>0</v>
          </cell>
          <cell r="N122">
            <v>0</v>
          </cell>
          <cell r="O122">
            <v>1</v>
          </cell>
          <cell r="P122">
            <v>1</v>
          </cell>
          <cell r="R122">
            <v>3</v>
          </cell>
          <cell r="S122">
            <v>5</v>
          </cell>
        </row>
        <row r="123">
          <cell r="H123" t="str">
            <v>105464-P.S.R. LA LIGUA</v>
          </cell>
          <cell r="I123">
            <v>3</v>
          </cell>
          <cell r="J123">
            <v>0</v>
          </cell>
          <cell r="K123">
            <v>1</v>
          </cell>
          <cell r="L123">
            <v>1</v>
          </cell>
          <cell r="N123">
            <v>1</v>
          </cell>
          <cell r="O123">
            <v>2</v>
          </cell>
          <cell r="P123">
            <v>0</v>
          </cell>
          <cell r="R123">
            <v>0</v>
          </cell>
          <cell r="S123">
            <v>8</v>
          </cell>
        </row>
        <row r="124">
          <cell r="H124" t="str">
            <v>105465-P.S.R. RAMADILLA</v>
          </cell>
          <cell r="I124">
            <v>0</v>
          </cell>
          <cell r="K124">
            <v>0</v>
          </cell>
          <cell r="M124">
            <v>0</v>
          </cell>
          <cell r="Q124">
            <v>2</v>
          </cell>
          <cell r="S124">
            <v>2</v>
          </cell>
        </row>
        <row r="125">
          <cell r="H125" t="str">
            <v>105466-P.S.R. VALLE HERMOSO</v>
          </cell>
          <cell r="I125">
            <v>0</v>
          </cell>
          <cell r="J125">
            <v>1</v>
          </cell>
          <cell r="K125">
            <v>0</v>
          </cell>
          <cell r="L125">
            <v>0</v>
          </cell>
          <cell r="M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1</v>
          </cell>
        </row>
        <row r="126">
          <cell r="H126" t="str">
            <v>105490-P.S.R. EL DURAZNO</v>
          </cell>
          <cell r="I126">
            <v>0</v>
          </cell>
          <cell r="J126">
            <v>1</v>
          </cell>
          <cell r="N126">
            <v>0</v>
          </cell>
          <cell r="S126">
            <v>1</v>
          </cell>
        </row>
        <row r="127">
          <cell r="I127">
            <v>11</v>
          </cell>
          <cell r="J127">
            <v>8</v>
          </cell>
          <cell r="K127">
            <v>14</v>
          </cell>
          <cell r="L127">
            <v>14</v>
          </cell>
          <cell r="M127">
            <v>9</v>
          </cell>
          <cell r="N127">
            <v>12</v>
          </cell>
          <cell r="O127">
            <v>13</v>
          </cell>
          <cell r="P127">
            <v>12</v>
          </cell>
          <cell r="Q127">
            <v>12</v>
          </cell>
          <cell r="R127">
            <v>13</v>
          </cell>
          <cell r="S127">
            <v>118</v>
          </cell>
        </row>
        <row r="128">
          <cell r="H128" t="str">
            <v>105307-CES. RURAL MONTE PATRIA</v>
          </cell>
          <cell r="I128">
            <v>18</v>
          </cell>
          <cell r="J128">
            <v>25</v>
          </cell>
          <cell r="K128">
            <v>12</v>
          </cell>
          <cell r="L128">
            <v>9</v>
          </cell>
          <cell r="M128">
            <v>21</v>
          </cell>
          <cell r="N128">
            <v>14</v>
          </cell>
          <cell r="O128">
            <v>10</v>
          </cell>
          <cell r="P128">
            <v>9</v>
          </cell>
          <cell r="Q128">
            <v>12</v>
          </cell>
          <cell r="R128">
            <v>7</v>
          </cell>
          <cell r="S128">
            <v>137</v>
          </cell>
        </row>
        <row r="129">
          <cell r="H129" t="str">
            <v>105311-CES. RURAL CHAÑARAL ALTO</v>
          </cell>
          <cell r="I129">
            <v>5</v>
          </cell>
          <cell r="J129">
            <v>2</v>
          </cell>
          <cell r="K129">
            <v>7</v>
          </cell>
          <cell r="L129">
            <v>5</v>
          </cell>
          <cell r="M129">
            <v>5</v>
          </cell>
          <cell r="N129">
            <v>2</v>
          </cell>
          <cell r="O129">
            <v>6</v>
          </cell>
          <cell r="P129">
            <v>3</v>
          </cell>
          <cell r="Q129">
            <v>5</v>
          </cell>
          <cell r="R129">
            <v>3</v>
          </cell>
          <cell r="S129">
            <v>43</v>
          </cell>
        </row>
        <row r="130">
          <cell r="H130" t="str">
            <v>105312-CES. RURAL CAREN</v>
          </cell>
          <cell r="I130">
            <v>2</v>
          </cell>
          <cell r="J130">
            <v>5</v>
          </cell>
          <cell r="K130">
            <v>2</v>
          </cell>
          <cell r="L130">
            <v>0</v>
          </cell>
          <cell r="M130">
            <v>4</v>
          </cell>
          <cell r="N130">
            <v>2</v>
          </cell>
          <cell r="O130">
            <v>2</v>
          </cell>
          <cell r="P130">
            <v>4</v>
          </cell>
          <cell r="Q130">
            <v>3</v>
          </cell>
          <cell r="R130">
            <v>3</v>
          </cell>
          <cell r="S130">
            <v>27</v>
          </cell>
        </row>
        <row r="131">
          <cell r="H131" t="str">
            <v>105318-CES. RURAL EL PALQUI</v>
          </cell>
          <cell r="I131">
            <v>9</v>
          </cell>
          <cell r="J131">
            <v>13</v>
          </cell>
          <cell r="K131">
            <v>10</v>
          </cell>
          <cell r="L131">
            <v>9</v>
          </cell>
          <cell r="M131">
            <v>13</v>
          </cell>
          <cell r="N131">
            <v>3</v>
          </cell>
          <cell r="O131">
            <v>20</v>
          </cell>
          <cell r="P131">
            <v>18</v>
          </cell>
          <cell r="Q131">
            <v>10</v>
          </cell>
          <cell r="R131">
            <v>9</v>
          </cell>
          <cell r="S131">
            <v>114</v>
          </cell>
        </row>
        <row r="132">
          <cell r="H132" t="str">
            <v>105425-P.S.R. CHILECITO</v>
          </cell>
          <cell r="K132">
            <v>2</v>
          </cell>
          <cell r="N132">
            <v>1</v>
          </cell>
          <cell r="O132">
            <v>0</v>
          </cell>
          <cell r="Q132">
            <v>0</v>
          </cell>
          <cell r="S132">
            <v>3</v>
          </cell>
        </row>
        <row r="133">
          <cell r="H133" t="str">
            <v>105427-P.S.R. HACIENDA VALDIVIA</v>
          </cell>
          <cell r="I133">
            <v>0</v>
          </cell>
          <cell r="J133">
            <v>0</v>
          </cell>
          <cell r="K133">
            <v>0</v>
          </cell>
          <cell r="L133">
            <v>1</v>
          </cell>
          <cell r="M133">
            <v>1</v>
          </cell>
          <cell r="N133">
            <v>1</v>
          </cell>
          <cell r="O133">
            <v>4</v>
          </cell>
          <cell r="P133">
            <v>1</v>
          </cell>
          <cell r="R133">
            <v>1</v>
          </cell>
          <cell r="S133">
            <v>9</v>
          </cell>
        </row>
        <row r="134">
          <cell r="H134" t="str">
            <v>105428-P.S.R. HUATULAME</v>
          </cell>
          <cell r="I134">
            <v>2</v>
          </cell>
          <cell r="K134">
            <v>0</v>
          </cell>
          <cell r="L134">
            <v>1</v>
          </cell>
          <cell r="N134">
            <v>1</v>
          </cell>
          <cell r="O134">
            <v>0</v>
          </cell>
          <cell r="P134">
            <v>0</v>
          </cell>
          <cell r="R134">
            <v>0</v>
          </cell>
          <cell r="S134">
            <v>4</v>
          </cell>
        </row>
        <row r="135">
          <cell r="H135" t="str">
            <v>105430-P.S.R. MIALQUI</v>
          </cell>
          <cell r="I135">
            <v>2</v>
          </cell>
          <cell r="K135">
            <v>0</v>
          </cell>
          <cell r="N135">
            <v>0</v>
          </cell>
          <cell r="S135">
            <v>2</v>
          </cell>
        </row>
        <row r="136">
          <cell r="H136" t="str">
            <v>105431-P.S.R. PEDREGAL</v>
          </cell>
          <cell r="I136">
            <v>1</v>
          </cell>
          <cell r="J136">
            <v>0</v>
          </cell>
          <cell r="L136">
            <v>0</v>
          </cell>
          <cell r="N136">
            <v>1</v>
          </cell>
          <cell r="P136">
            <v>1</v>
          </cell>
          <cell r="Q136">
            <v>0</v>
          </cell>
          <cell r="S136">
            <v>3</v>
          </cell>
        </row>
        <row r="137">
          <cell r="H137" t="str">
            <v>105432-P.S.R. RAPEL</v>
          </cell>
          <cell r="I137">
            <v>2</v>
          </cell>
          <cell r="J137">
            <v>3</v>
          </cell>
          <cell r="M137">
            <v>1</v>
          </cell>
          <cell r="N137">
            <v>0</v>
          </cell>
          <cell r="P137">
            <v>2</v>
          </cell>
          <cell r="Q137">
            <v>2</v>
          </cell>
          <cell r="R137">
            <v>0</v>
          </cell>
          <cell r="S137">
            <v>10</v>
          </cell>
        </row>
        <row r="138">
          <cell r="H138" t="str">
            <v>105435-P.S.R. TULAHUEN</v>
          </cell>
          <cell r="I138">
            <v>2</v>
          </cell>
          <cell r="J138">
            <v>2</v>
          </cell>
          <cell r="K138">
            <v>0</v>
          </cell>
          <cell r="L138">
            <v>2</v>
          </cell>
          <cell r="M138">
            <v>2</v>
          </cell>
          <cell r="N138">
            <v>1</v>
          </cell>
          <cell r="O138">
            <v>0</v>
          </cell>
          <cell r="P138">
            <v>2</v>
          </cell>
          <cell r="Q138">
            <v>3</v>
          </cell>
          <cell r="R138">
            <v>1</v>
          </cell>
          <cell r="S138">
            <v>15</v>
          </cell>
        </row>
        <row r="139">
          <cell r="H139" t="str">
            <v>105436-P.S.R. EL MAITEN</v>
          </cell>
          <cell r="J139">
            <v>0</v>
          </cell>
          <cell r="K139">
            <v>1</v>
          </cell>
          <cell r="N139">
            <v>1</v>
          </cell>
          <cell r="P139">
            <v>1</v>
          </cell>
          <cell r="S139">
            <v>3</v>
          </cell>
        </row>
        <row r="140">
          <cell r="H140" t="str">
            <v>105489-P.S.R. RAMADAS DE TULAHUEN</v>
          </cell>
          <cell r="L140">
            <v>0</v>
          </cell>
          <cell r="O140">
            <v>1</v>
          </cell>
          <cell r="Q140">
            <v>1</v>
          </cell>
          <cell r="R140">
            <v>0</v>
          </cell>
          <cell r="S140">
            <v>2</v>
          </cell>
        </row>
        <row r="141">
          <cell r="I141">
            <v>43</v>
          </cell>
          <cell r="J141">
            <v>50</v>
          </cell>
          <cell r="K141">
            <v>34</v>
          </cell>
          <cell r="L141">
            <v>27</v>
          </cell>
          <cell r="M141">
            <v>47</v>
          </cell>
          <cell r="N141">
            <v>27</v>
          </cell>
          <cell r="O141">
            <v>43</v>
          </cell>
          <cell r="P141">
            <v>41</v>
          </cell>
          <cell r="Q141">
            <v>36</v>
          </cell>
          <cell r="R141">
            <v>24</v>
          </cell>
          <cell r="S141">
            <v>372</v>
          </cell>
        </row>
        <row r="142">
          <cell r="H142" t="str">
            <v>105308-CES. RURAL PUNITAQUI</v>
          </cell>
          <cell r="I142">
            <v>12</v>
          </cell>
          <cell r="J142">
            <v>19</v>
          </cell>
          <cell r="K142">
            <v>20</v>
          </cell>
          <cell r="L142">
            <v>10</v>
          </cell>
          <cell r="M142">
            <v>18</v>
          </cell>
          <cell r="N142">
            <v>14</v>
          </cell>
          <cell r="O142">
            <v>15</v>
          </cell>
          <cell r="P142">
            <v>18</v>
          </cell>
          <cell r="Q142">
            <v>14</v>
          </cell>
          <cell r="R142">
            <v>5</v>
          </cell>
          <cell r="S142">
            <v>145</v>
          </cell>
        </row>
        <row r="143">
          <cell r="H143" t="str">
            <v>105440-P.S.R. DIVISADERO</v>
          </cell>
          <cell r="L143">
            <v>0</v>
          </cell>
          <cell r="Q143">
            <v>2</v>
          </cell>
          <cell r="S143">
            <v>2</v>
          </cell>
        </row>
        <row r="144">
          <cell r="H144" t="str">
            <v>105442-P.S.R. SAN PEDRO DE QUILES</v>
          </cell>
          <cell r="I144">
            <v>1</v>
          </cell>
          <cell r="S144">
            <v>1</v>
          </cell>
        </row>
        <row r="145">
          <cell r="I145">
            <v>13</v>
          </cell>
          <cell r="J145">
            <v>19</v>
          </cell>
          <cell r="K145">
            <v>20</v>
          </cell>
          <cell r="L145">
            <v>10</v>
          </cell>
          <cell r="M145">
            <v>18</v>
          </cell>
          <cell r="N145">
            <v>14</v>
          </cell>
          <cell r="O145">
            <v>15</v>
          </cell>
          <cell r="P145">
            <v>18</v>
          </cell>
          <cell r="Q145">
            <v>16</v>
          </cell>
          <cell r="R145">
            <v>5</v>
          </cell>
          <cell r="S145">
            <v>148</v>
          </cell>
        </row>
        <row r="146">
          <cell r="H146" t="str">
            <v>105310-CES. RURAL PICHASCA</v>
          </cell>
          <cell r="I146">
            <v>1</v>
          </cell>
          <cell r="J146">
            <v>4</v>
          </cell>
          <cell r="K146">
            <v>0</v>
          </cell>
          <cell r="L146">
            <v>1</v>
          </cell>
          <cell r="M146">
            <v>1</v>
          </cell>
          <cell r="N146">
            <v>0</v>
          </cell>
          <cell r="O146">
            <v>0</v>
          </cell>
          <cell r="Q146">
            <v>3</v>
          </cell>
          <cell r="R146">
            <v>0</v>
          </cell>
          <cell r="S146">
            <v>10</v>
          </cell>
        </row>
        <row r="147">
          <cell r="H147" t="str">
            <v>105409-P.S.R. EL CHAÑAR</v>
          </cell>
          <cell r="K147">
            <v>1</v>
          </cell>
          <cell r="M147">
            <v>1</v>
          </cell>
          <cell r="P147">
            <v>1</v>
          </cell>
          <cell r="Q147">
            <v>1</v>
          </cell>
          <cell r="S147">
            <v>4</v>
          </cell>
        </row>
        <row r="148">
          <cell r="H148" t="str">
            <v>105410-P.S.R. HURTADO</v>
          </cell>
          <cell r="I148">
            <v>1</v>
          </cell>
          <cell r="K148">
            <v>0</v>
          </cell>
          <cell r="M148">
            <v>1</v>
          </cell>
          <cell r="N148">
            <v>1</v>
          </cell>
          <cell r="R148">
            <v>0</v>
          </cell>
          <cell r="S148">
            <v>3</v>
          </cell>
        </row>
        <row r="149">
          <cell r="H149" t="str">
            <v>105411-P.S.R. LAS BREAS</v>
          </cell>
          <cell r="K149">
            <v>1</v>
          </cell>
          <cell r="M149">
            <v>0</v>
          </cell>
          <cell r="N149">
            <v>0</v>
          </cell>
          <cell r="P149">
            <v>1</v>
          </cell>
          <cell r="Q149">
            <v>0</v>
          </cell>
          <cell r="S149">
            <v>2</v>
          </cell>
        </row>
        <row r="150">
          <cell r="H150" t="str">
            <v>105413-P.S.R. SAMO ALTO</v>
          </cell>
          <cell r="K150">
            <v>0</v>
          </cell>
          <cell r="N150">
            <v>1</v>
          </cell>
          <cell r="S150">
            <v>1</v>
          </cell>
        </row>
        <row r="151">
          <cell r="H151" t="str">
            <v>105414-P.S.R. SERON</v>
          </cell>
          <cell r="J151">
            <v>1</v>
          </cell>
          <cell r="K151">
            <v>0</v>
          </cell>
          <cell r="M151">
            <v>1</v>
          </cell>
          <cell r="N151">
            <v>1</v>
          </cell>
          <cell r="P151">
            <v>0</v>
          </cell>
          <cell r="S151">
            <v>3</v>
          </cell>
        </row>
        <row r="152">
          <cell r="H152" t="str">
            <v>105503-P.S.R. TABAQUEROS</v>
          </cell>
          <cell r="I152">
            <v>1</v>
          </cell>
          <cell r="K152">
            <v>1</v>
          </cell>
          <cell r="L152">
            <v>2</v>
          </cell>
          <cell r="M152">
            <v>0</v>
          </cell>
          <cell r="O152">
            <v>0</v>
          </cell>
          <cell r="S152">
            <v>4</v>
          </cell>
        </row>
        <row r="153">
          <cell r="I153">
            <v>3</v>
          </cell>
          <cell r="J153">
            <v>5</v>
          </cell>
          <cell r="K153">
            <v>3</v>
          </cell>
          <cell r="L153">
            <v>3</v>
          </cell>
          <cell r="M153">
            <v>4</v>
          </cell>
          <cell r="N153">
            <v>3</v>
          </cell>
          <cell r="O153">
            <v>0</v>
          </cell>
          <cell r="P153">
            <v>2</v>
          </cell>
          <cell r="Q153">
            <v>4</v>
          </cell>
          <cell r="R153">
            <v>0</v>
          </cell>
          <cell r="S153">
            <v>27</v>
          </cell>
        </row>
        <row r="154">
          <cell r="I154">
            <v>664</v>
          </cell>
          <cell r="J154">
            <v>645</v>
          </cell>
          <cell r="K154">
            <v>816</v>
          </cell>
          <cell r="L154">
            <v>573</v>
          </cell>
          <cell r="M154">
            <v>731</v>
          </cell>
          <cell r="N154">
            <v>573</v>
          </cell>
          <cell r="O154">
            <v>639</v>
          </cell>
          <cell r="P154">
            <v>701</v>
          </cell>
          <cell r="Q154">
            <v>644</v>
          </cell>
          <cell r="R154">
            <v>543</v>
          </cell>
          <cell r="S154">
            <v>6529</v>
          </cell>
        </row>
      </sheetData>
      <sheetData sheetId="18">
        <row r="3">
          <cell r="H3" t="str">
            <v>N_Establecimiento</v>
          </cell>
          <cell r="I3">
            <v>1</v>
          </cell>
          <cell r="J3">
            <v>2</v>
          </cell>
          <cell r="K3">
            <v>3</v>
          </cell>
          <cell r="L3">
            <v>4</v>
          </cell>
          <cell r="M3">
            <v>5</v>
          </cell>
          <cell r="N3">
            <v>6</v>
          </cell>
          <cell r="O3">
            <v>7</v>
          </cell>
          <cell r="P3">
            <v>8</v>
          </cell>
          <cell r="Q3">
            <v>9</v>
          </cell>
          <cell r="R3">
            <v>10</v>
          </cell>
          <cell r="S3" t="str">
            <v>Total general</v>
          </cell>
        </row>
        <row r="4">
          <cell r="H4" t="str">
            <v>105300-CES. CARDENAL CARO</v>
          </cell>
          <cell r="J4">
            <v>328</v>
          </cell>
          <cell r="K4">
            <v>229</v>
          </cell>
          <cell r="L4">
            <v>123</v>
          </cell>
          <cell r="M4">
            <v>249</v>
          </cell>
          <cell r="N4">
            <v>132</v>
          </cell>
          <cell r="O4">
            <v>287</v>
          </cell>
          <cell r="P4">
            <v>350</v>
          </cell>
          <cell r="Q4">
            <v>281</v>
          </cell>
          <cell r="R4">
            <v>300</v>
          </cell>
          <cell r="S4">
            <v>2279</v>
          </cell>
        </row>
        <row r="5">
          <cell r="H5" t="str">
            <v>105301-CES. LAS COMPAÑIAS</v>
          </cell>
          <cell r="I5">
            <v>215</v>
          </cell>
          <cell r="J5">
            <v>181</v>
          </cell>
          <cell r="K5">
            <v>146</v>
          </cell>
          <cell r="L5">
            <v>125</v>
          </cell>
          <cell r="M5">
            <v>168</v>
          </cell>
          <cell r="N5">
            <v>129</v>
          </cell>
          <cell r="O5">
            <v>145</v>
          </cell>
          <cell r="P5">
            <v>222</v>
          </cell>
          <cell r="Q5">
            <v>180</v>
          </cell>
          <cell r="R5">
            <v>167</v>
          </cell>
          <cell r="S5">
            <v>1678</v>
          </cell>
        </row>
        <row r="6">
          <cell r="H6" t="str">
            <v>105302-CES. PEDRO AGUIRRE C.</v>
          </cell>
          <cell r="I6">
            <v>48</v>
          </cell>
          <cell r="J6">
            <v>120</v>
          </cell>
          <cell r="K6">
            <v>46</v>
          </cell>
          <cell r="L6">
            <v>63</v>
          </cell>
          <cell r="M6">
            <v>72</v>
          </cell>
          <cell r="N6">
            <v>99</v>
          </cell>
          <cell r="O6">
            <v>142</v>
          </cell>
          <cell r="P6">
            <v>232</v>
          </cell>
          <cell r="Q6">
            <v>196</v>
          </cell>
          <cell r="R6">
            <v>214</v>
          </cell>
          <cell r="S6">
            <v>1232</v>
          </cell>
        </row>
        <row r="7">
          <cell r="H7" t="str">
            <v>105313-CES. SCHAFFHAUSER</v>
          </cell>
          <cell r="I7">
            <v>177</v>
          </cell>
          <cell r="J7">
            <v>314</v>
          </cell>
          <cell r="K7">
            <v>362</v>
          </cell>
          <cell r="L7">
            <v>128</v>
          </cell>
          <cell r="M7">
            <v>248</v>
          </cell>
          <cell r="N7">
            <v>253</v>
          </cell>
          <cell r="O7">
            <v>118</v>
          </cell>
          <cell r="P7">
            <v>113</v>
          </cell>
          <cell r="Q7">
            <v>253</v>
          </cell>
          <cell r="R7">
            <v>314</v>
          </cell>
          <cell r="S7">
            <v>2280</v>
          </cell>
        </row>
        <row r="8">
          <cell r="H8" t="str">
            <v>105319-CES. CARDENAL R.S.H.</v>
          </cell>
          <cell r="I8">
            <v>93</v>
          </cell>
          <cell r="J8">
            <v>78</v>
          </cell>
          <cell r="K8">
            <v>41</v>
          </cell>
          <cell r="L8">
            <v>83</v>
          </cell>
          <cell r="M8">
            <v>85</v>
          </cell>
          <cell r="N8">
            <v>55</v>
          </cell>
          <cell r="O8">
            <v>69</v>
          </cell>
          <cell r="P8">
            <v>137</v>
          </cell>
          <cell r="Q8">
            <v>54</v>
          </cell>
          <cell r="R8">
            <v>177</v>
          </cell>
          <cell r="S8">
            <v>872</v>
          </cell>
        </row>
        <row r="9">
          <cell r="H9" t="str">
            <v>105325-CESFAM JUAN PABLO II</v>
          </cell>
          <cell r="I9">
            <v>141</v>
          </cell>
          <cell r="J9">
            <v>101</v>
          </cell>
          <cell r="K9">
            <v>121</v>
          </cell>
          <cell r="L9">
            <v>67</v>
          </cell>
          <cell r="M9">
            <v>119</v>
          </cell>
          <cell r="N9">
            <v>62</v>
          </cell>
          <cell r="O9">
            <v>124</v>
          </cell>
          <cell r="P9">
            <v>118</v>
          </cell>
          <cell r="Q9">
            <v>134</v>
          </cell>
          <cell r="R9">
            <v>135</v>
          </cell>
          <cell r="S9">
            <v>1122</v>
          </cell>
        </row>
        <row r="10">
          <cell r="H10" t="str">
            <v>105400-P.S.R. ALGARROBITO            </v>
          </cell>
          <cell r="I10">
            <v>30</v>
          </cell>
          <cell r="J10">
            <v>53</v>
          </cell>
          <cell r="K10">
            <v>27</v>
          </cell>
          <cell r="L10">
            <v>18</v>
          </cell>
          <cell r="M10">
            <v>22</v>
          </cell>
          <cell r="N10">
            <v>21</v>
          </cell>
          <cell r="O10">
            <v>12</v>
          </cell>
          <cell r="P10">
            <v>27</v>
          </cell>
          <cell r="Q10">
            <v>17</v>
          </cell>
          <cell r="R10">
            <v>34</v>
          </cell>
          <cell r="S10">
            <v>261</v>
          </cell>
        </row>
        <row r="11">
          <cell r="H11" t="str">
            <v>105401-P.S.R. LAS ROJAS</v>
          </cell>
          <cell r="I11">
            <v>2</v>
          </cell>
          <cell r="J11">
            <v>9</v>
          </cell>
          <cell r="K11">
            <v>16</v>
          </cell>
          <cell r="L11">
            <v>5</v>
          </cell>
          <cell r="M11">
            <v>12</v>
          </cell>
          <cell r="N11">
            <v>28</v>
          </cell>
          <cell r="O11">
            <v>14</v>
          </cell>
          <cell r="P11">
            <v>5</v>
          </cell>
          <cell r="Q11">
            <v>15</v>
          </cell>
          <cell r="R11">
            <v>15</v>
          </cell>
          <cell r="S11">
            <v>121</v>
          </cell>
        </row>
        <row r="12">
          <cell r="H12" t="str">
            <v>105402-P.S.R. EL ROMERO</v>
          </cell>
          <cell r="I12">
            <v>13</v>
          </cell>
          <cell r="J12">
            <v>5</v>
          </cell>
          <cell r="K12">
            <v>7</v>
          </cell>
          <cell r="L12">
            <v>14</v>
          </cell>
          <cell r="M12">
            <v>17</v>
          </cell>
          <cell r="N12">
            <v>25</v>
          </cell>
          <cell r="O12">
            <v>18</v>
          </cell>
          <cell r="P12">
            <v>8</v>
          </cell>
          <cell r="Q12">
            <v>17</v>
          </cell>
          <cell r="R12">
            <v>9</v>
          </cell>
          <cell r="S12">
            <v>133</v>
          </cell>
        </row>
        <row r="13">
          <cell r="H13" t="str">
            <v>105499-P.S.R. LAMBERT</v>
          </cell>
          <cell r="I13">
            <v>6</v>
          </cell>
          <cell r="J13">
            <v>2</v>
          </cell>
          <cell r="K13">
            <v>13</v>
          </cell>
          <cell r="L13">
            <v>4</v>
          </cell>
          <cell r="M13">
            <v>24</v>
          </cell>
          <cell r="N13">
            <v>36</v>
          </cell>
          <cell r="O13">
            <v>25</v>
          </cell>
          <cell r="P13">
            <v>2</v>
          </cell>
          <cell r="Q13">
            <v>26</v>
          </cell>
          <cell r="R13">
            <v>16</v>
          </cell>
          <cell r="S13">
            <v>154</v>
          </cell>
        </row>
        <row r="14">
          <cell r="H14" t="str">
            <v>105700-CECOF VILLA EL INDIO</v>
          </cell>
          <cell r="I14">
            <v>27</v>
          </cell>
          <cell r="J14">
            <v>23</v>
          </cell>
          <cell r="K14">
            <v>35</v>
          </cell>
          <cell r="L14">
            <v>30</v>
          </cell>
          <cell r="M14">
            <v>26</v>
          </cell>
          <cell r="N14">
            <v>32</v>
          </cell>
          <cell r="O14">
            <v>50</v>
          </cell>
          <cell r="P14">
            <v>42</v>
          </cell>
          <cell r="Q14">
            <v>17</v>
          </cell>
          <cell r="R14">
            <v>10</v>
          </cell>
          <cell r="S14">
            <v>292</v>
          </cell>
        </row>
        <row r="15">
          <cell r="H15" t="str">
            <v>105701-CECOF VILLA ALEMANIA</v>
          </cell>
          <cell r="I15">
            <v>11</v>
          </cell>
          <cell r="J15">
            <v>7</v>
          </cell>
          <cell r="K15">
            <v>6</v>
          </cell>
          <cell r="L15">
            <v>20</v>
          </cell>
          <cell r="M15">
            <v>14</v>
          </cell>
          <cell r="N15">
            <v>7</v>
          </cell>
          <cell r="O15">
            <v>12</v>
          </cell>
          <cell r="P15">
            <v>18</v>
          </cell>
          <cell r="Q15">
            <v>19</v>
          </cell>
          <cell r="R15">
            <v>8</v>
          </cell>
          <cell r="S15">
            <v>122</v>
          </cell>
        </row>
        <row r="16">
          <cell r="H16" t="str">
            <v>105702-CECOF VILLA LAMBERT</v>
          </cell>
          <cell r="I16">
            <v>19</v>
          </cell>
          <cell r="J16">
            <v>13</v>
          </cell>
          <cell r="K16">
            <v>10</v>
          </cell>
          <cell r="L16">
            <v>9</v>
          </cell>
          <cell r="M16">
            <v>13</v>
          </cell>
          <cell r="N16">
            <v>9</v>
          </cell>
          <cell r="O16">
            <v>16</v>
          </cell>
          <cell r="P16">
            <v>4</v>
          </cell>
          <cell r="Q16">
            <v>8</v>
          </cell>
          <cell r="R16">
            <v>17</v>
          </cell>
          <cell r="S16">
            <v>118</v>
          </cell>
        </row>
        <row r="17">
          <cell r="I17">
            <v>782</v>
          </cell>
          <cell r="J17">
            <v>1234</v>
          </cell>
          <cell r="K17">
            <v>1059</v>
          </cell>
          <cell r="L17">
            <v>689</v>
          </cell>
          <cell r="M17">
            <v>1069</v>
          </cell>
          <cell r="N17">
            <v>888</v>
          </cell>
          <cell r="O17">
            <v>1032</v>
          </cell>
          <cell r="P17">
            <v>1278</v>
          </cell>
          <cell r="Q17">
            <v>1217</v>
          </cell>
          <cell r="R17">
            <v>1416</v>
          </cell>
          <cell r="S17">
            <v>10664</v>
          </cell>
        </row>
        <row r="18">
          <cell r="H18" t="str">
            <v>105101-HOSPITAL COQUIMBO</v>
          </cell>
          <cell r="O18">
            <v>14</v>
          </cell>
          <cell r="S18">
            <v>14</v>
          </cell>
        </row>
        <row r="19">
          <cell r="H19" t="str">
            <v>105303-CES. SAN JUAN</v>
          </cell>
          <cell r="I19">
            <v>271</v>
          </cell>
          <cell r="J19">
            <v>237</v>
          </cell>
          <cell r="K19">
            <v>84</v>
          </cell>
          <cell r="L19">
            <v>551</v>
          </cell>
          <cell r="M19">
            <v>712</v>
          </cell>
          <cell r="N19">
            <v>403</v>
          </cell>
          <cell r="O19">
            <v>381</v>
          </cell>
          <cell r="P19">
            <v>368</v>
          </cell>
          <cell r="Q19">
            <v>319</v>
          </cell>
          <cell r="R19">
            <v>337</v>
          </cell>
          <cell r="S19">
            <v>3663</v>
          </cell>
        </row>
        <row r="20">
          <cell r="H20" t="str">
            <v>105304-CES. SANTA CECILIA</v>
          </cell>
          <cell r="I20">
            <v>241</v>
          </cell>
          <cell r="J20">
            <v>246</v>
          </cell>
          <cell r="K20">
            <v>264</v>
          </cell>
          <cell r="L20">
            <v>201</v>
          </cell>
          <cell r="M20">
            <v>286</v>
          </cell>
          <cell r="N20">
            <v>207</v>
          </cell>
          <cell r="O20">
            <v>145</v>
          </cell>
          <cell r="P20">
            <v>201</v>
          </cell>
          <cell r="Q20">
            <v>275</v>
          </cell>
          <cell r="R20">
            <v>245</v>
          </cell>
          <cell r="S20">
            <v>2311</v>
          </cell>
        </row>
        <row r="21">
          <cell r="H21" t="str">
            <v>105305-CES. TIERRAS BLANCAS</v>
          </cell>
          <cell r="I21">
            <v>396</v>
          </cell>
          <cell r="J21">
            <v>359</v>
          </cell>
          <cell r="K21">
            <v>397</v>
          </cell>
          <cell r="L21">
            <v>272</v>
          </cell>
          <cell r="M21">
            <v>208</v>
          </cell>
          <cell r="N21">
            <v>158</v>
          </cell>
          <cell r="O21">
            <v>146</v>
          </cell>
          <cell r="P21">
            <v>153</v>
          </cell>
          <cell r="Q21">
            <v>130</v>
          </cell>
          <cell r="R21">
            <v>113</v>
          </cell>
          <cell r="S21">
            <v>2332</v>
          </cell>
        </row>
        <row r="22">
          <cell r="H22" t="str">
            <v>105321-CES. RURAL  TONGOY</v>
          </cell>
          <cell r="I22">
            <v>76</v>
          </cell>
          <cell r="J22">
            <v>29</v>
          </cell>
          <cell r="K22">
            <v>46</v>
          </cell>
          <cell r="L22">
            <v>43</v>
          </cell>
          <cell r="M22">
            <v>39</v>
          </cell>
          <cell r="N22">
            <v>16</v>
          </cell>
          <cell r="O22">
            <v>24</v>
          </cell>
          <cell r="P22">
            <v>20</v>
          </cell>
          <cell r="Q22">
            <v>14</v>
          </cell>
          <cell r="R22">
            <v>27</v>
          </cell>
          <cell r="S22">
            <v>334</v>
          </cell>
        </row>
        <row r="23">
          <cell r="H23" t="str">
            <v>105323-CES. DR. SERGIO AGUILAR</v>
          </cell>
          <cell r="I23">
            <v>352</v>
          </cell>
          <cell r="J23">
            <v>416</v>
          </cell>
          <cell r="K23">
            <v>338</v>
          </cell>
          <cell r="L23">
            <v>250</v>
          </cell>
          <cell r="M23">
            <v>242</v>
          </cell>
          <cell r="N23">
            <v>270</v>
          </cell>
          <cell r="O23">
            <v>261</v>
          </cell>
          <cell r="P23">
            <v>138</v>
          </cell>
          <cell r="Q23">
            <v>161</v>
          </cell>
          <cell r="R23">
            <v>103</v>
          </cell>
          <cell r="S23">
            <v>2531</v>
          </cell>
        </row>
        <row r="24">
          <cell r="H24" t="str">
            <v>105404-P.S.R. EL TANGUE                         </v>
          </cell>
          <cell r="I24">
            <v>1</v>
          </cell>
          <cell r="K24">
            <v>12</v>
          </cell>
          <cell r="M24">
            <v>15</v>
          </cell>
          <cell r="N24">
            <v>7</v>
          </cell>
          <cell r="O24">
            <v>16</v>
          </cell>
          <cell r="P24">
            <v>22</v>
          </cell>
          <cell r="Q24">
            <v>21</v>
          </cell>
          <cell r="R24">
            <v>2</v>
          </cell>
          <cell r="S24">
            <v>96</v>
          </cell>
        </row>
        <row r="25">
          <cell r="H25" t="str">
            <v>105405-P.S.R. GUANAQUEROS</v>
          </cell>
          <cell r="I25">
            <v>22</v>
          </cell>
          <cell r="J25">
            <v>8</v>
          </cell>
          <cell r="K25">
            <v>2</v>
          </cell>
          <cell r="L25">
            <v>12</v>
          </cell>
          <cell r="M25">
            <v>35</v>
          </cell>
          <cell r="N25">
            <v>1</v>
          </cell>
          <cell r="O25">
            <v>1</v>
          </cell>
          <cell r="P25">
            <v>63</v>
          </cell>
          <cell r="Q25">
            <v>8</v>
          </cell>
          <cell r="R25">
            <v>5</v>
          </cell>
          <cell r="S25">
            <v>157</v>
          </cell>
        </row>
        <row r="26">
          <cell r="H26" t="str">
            <v>105406-P.S.R. PAN DE AZUCAR</v>
          </cell>
          <cell r="I26">
            <v>59</v>
          </cell>
          <cell r="J26">
            <v>29</v>
          </cell>
          <cell r="K26">
            <v>45</v>
          </cell>
          <cell r="L26">
            <v>64</v>
          </cell>
          <cell r="M26">
            <v>38</v>
          </cell>
          <cell r="N26">
            <v>52</v>
          </cell>
          <cell r="O26">
            <v>54</v>
          </cell>
          <cell r="P26">
            <v>56</v>
          </cell>
          <cell r="Q26">
            <v>43</v>
          </cell>
          <cell r="R26">
            <v>49</v>
          </cell>
          <cell r="S26">
            <v>489</v>
          </cell>
        </row>
        <row r="27">
          <cell r="H27" t="str">
            <v>105407-P.S.R. TAMBILLOS</v>
          </cell>
          <cell r="I27">
            <v>1</v>
          </cell>
          <cell r="K27">
            <v>3</v>
          </cell>
          <cell r="M27">
            <v>5</v>
          </cell>
          <cell r="N27">
            <v>5</v>
          </cell>
          <cell r="S27">
            <v>14</v>
          </cell>
        </row>
        <row r="28">
          <cell r="H28" t="str">
            <v>105705-CECOF EL ALBA</v>
          </cell>
          <cell r="I28">
            <v>20</v>
          </cell>
          <cell r="J28">
            <v>7</v>
          </cell>
          <cell r="K28">
            <v>66</v>
          </cell>
          <cell r="L28">
            <v>27</v>
          </cell>
          <cell r="M28">
            <v>29</v>
          </cell>
          <cell r="N28">
            <v>24</v>
          </cell>
          <cell r="O28">
            <v>16</v>
          </cell>
          <cell r="P28">
            <v>23</v>
          </cell>
          <cell r="Q28">
            <v>25</v>
          </cell>
          <cell r="R28">
            <v>17</v>
          </cell>
          <cell r="S28">
            <v>254</v>
          </cell>
        </row>
        <row r="29">
          <cell r="I29">
            <v>1439</v>
          </cell>
          <cell r="J29">
            <v>1331</v>
          </cell>
          <cell r="K29">
            <v>1257</v>
          </cell>
          <cell r="L29">
            <v>1420</v>
          </cell>
          <cell r="M29">
            <v>1609</v>
          </cell>
          <cell r="N29">
            <v>1143</v>
          </cell>
          <cell r="O29">
            <v>1058</v>
          </cell>
          <cell r="P29">
            <v>1044</v>
          </cell>
          <cell r="Q29">
            <v>996</v>
          </cell>
          <cell r="R29">
            <v>898</v>
          </cell>
          <cell r="S29">
            <v>12195</v>
          </cell>
        </row>
        <row r="30">
          <cell r="H30" t="str">
            <v>105106-HOSPITAL ANDACOLLO</v>
          </cell>
          <cell r="I30">
            <v>146</v>
          </cell>
          <cell r="J30">
            <v>149</v>
          </cell>
          <cell r="K30">
            <v>156</v>
          </cell>
          <cell r="L30">
            <v>178</v>
          </cell>
          <cell r="M30">
            <v>131</v>
          </cell>
          <cell r="N30">
            <v>132</v>
          </cell>
          <cell r="O30">
            <v>120</v>
          </cell>
          <cell r="P30">
            <v>150</v>
          </cell>
          <cell r="Q30">
            <v>164</v>
          </cell>
          <cell r="R30">
            <v>114</v>
          </cell>
          <cell r="S30">
            <v>1440</v>
          </cell>
        </row>
        <row r="31">
          <cell r="I31">
            <v>146</v>
          </cell>
          <cell r="J31">
            <v>149</v>
          </cell>
          <cell r="K31">
            <v>156</v>
          </cell>
          <cell r="L31">
            <v>178</v>
          </cell>
          <cell r="M31">
            <v>131</v>
          </cell>
          <cell r="N31">
            <v>132</v>
          </cell>
          <cell r="O31">
            <v>120</v>
          </cell>
          <cell r="P31">
            <v>150</v>
          </cell>
          <cell r="Q31">
            <v>164</v>
          </cell>
          <cell r="R31">
            <v>114</v>
          </cell>
          <cell r="S31">
            <v>1440</v>
          </cell>
        </row>
        <row r="32">
          <cell r="H32" t="str">
            <v>105314-CES. LA HIGUERA</v>
          </cell>
          <cell r="I32">
            <v>25</v>
          </cell>
          <cell r="J32">
            <v>24</v>
          </cell>
          <cell r="K32">
            <v>5</v>
          </cell>
          <cell r="L32">
            <v>7</v>
          </cell>
          <cell r="M32">
            <v>3</v>
          </cell>
          <cell r="N32">
            <v>10</v>
          </cell>
          <cell r="O32">
            <v>11</v>
          </cell>
          <cell r="P32">
            <v>18</v>
          </cell>
          <cell r="Q32">
            <v>6</v>
          </cell>
          <cell r="R32">
            <v>5</v>
          </cell>
          <cell r="S32">
            <v>114</v>
          </cell>
        </row>
        <row r="33">
          <cell r="H33" t="str">
            <v>105500-P.S.R. CALETA HORNOS        </v>
          </cell>
          <cell r="I33">
            <v>22</v>
          </cell>
          <cell r="J33">
            <v>10</v>
          </cell>
          <cell r="K33">
            <v>16</v>
          </cell>
          <cell r="L33">
            <v>7</v>
          </cell>
          <cell r="M33">
            <v>15</v>
          </cell>
          <cell r="N33">
            <v>4</v>
          </cell>
          <cell r="O33">
            <v>10</v>
          </cell>
          <cell r="P33">
            <v>6</v>
          </cell>
          <cell r="Q33">
            <v>2</v>
          </cell>
          <cell r="R33">
            <v>11</v>
          </cell>
          <cell r="S33">
            <v>103</v>
          </cell>
        </row>
        <row r="34">
          <cell r="H34" t="str">
            <v>105505-P.S.R. LOS CHOROS</v>
          </cell>
          <cell r="I34">
            <v>10</v>
          </cell>
          <cell r="J34">
            <v>4</v>
          </cell>
          <cell r="K34">
            <v>2</v>
          </cell>
          <cell r="L34">
            <v>4</v>
          </cell>
          <cell r="M34">
            <v>4</v>
          </cell>
          <cell r="N34">
            <v>4</v>
          </cell>
          <cell r="O34">
            <v>4</v>
          </cell>
          <cell r="P34">
            <v>5</v>
          </cell>
          <cell r="R34">
            <v>5</v>
          </cell>
          <cell r="S34">
            <v>42</v>
          </cell>
        </row>
        <row r="35">
          <cell r="H35" t="str">
            <v>105506-P.S.R. EL TRAPICHE</v>
          </cell>
          <cell r="I35">
            <v>19</v>
          </cell>
          <cell r="J35">
            <v>7</v>
          </cell>
          <cell r="K35">
            <v>11</v>
          </cell>
          <cell r="L35">
            <v>6</v>
          </cell>
          <cell r="M35">
            <v>7</v>
          </cell>
          <cell r="N35">
            <v>6</v>
          </cell>
          <cell r="O35">
            <v>5</v>
          </cell>
          <cell r="P35">
            <v>6</v>
          </cell>
          <cell r="Q35">
            <v>1</v>
          </cell>
          <cell r="R35">
            <v>8</v>
          </cell>
          <cell r="S35">
            <v>76</v>
          </cell>
        </row>
        <row r="36">
          <cell r="I36">
            <v>76</v>
          </cell>
          <cell r="J36">
            <v>45</v>
          </cell>
          <cell r="K36">
            <v>34</v>
          </cell>
          <cell r="L36">
            <v>24</v>
          </cell>
          <cell r="M36">
            <v>29</v>
          </cell>
          <cell r="N36">
            <v>24</v>
          </cell>
          <cell r="O36">
            <v>30</v>
          </cell>
          <cell r="P36">
            <v>35</v>
          </cell>
          <cell r="Q36">
            <v>9</v>
          </cell>
          <cell r="R36">
            <v>29</v>
          </cell>
          <cell r="S36">
            <v>335</v>
          </cell>
        </row>
        <row r="37">
          <cell r="H37" t="str">
            <v>105306-CES. PAIHUANO</v>
          </cell>
          <cell r="I37">
            <v>44</v>
          </cell>
          <cell r="J37">
            <v>16</v>
          </cell>
          <cell r="K37">
            <v>33</v>
          </cell>
          <cell r="L37">
            <v>15</v>
          </cell>
          <cell r="M37">
            <v>44</v>
          </cell>
          <cell r="N37">
            <v>18</v>
          </cell>
          <cell r="O37">
            <v>23</v>
          </cell>
          <cell r="P37">
            <v>22</v>
          </cell>
          <cell r="Q37">
            <v>26</v>
          </cell>
          <cell r="R37">
            <v>59</v>
          </cell>
          <cell r="S37">
            <v>300</v>
          </cell>
        </row>
        <row r="38">
          <cell r="H38" t="str">
            <v>105475-P.S.R. HORCON</v>
          </cell>
          <cell r="I38">
            <v>4</v>
          </cell>
          <cell r="M38">
            <v>3</v>
          </cell>
          <cell r="N38">
            <v>5</v>
          </cell>
          <cell r="O38">
            <v>16</v>
          </cell>
          <cell r="P38">
            <v>3</v>
          </cell>
          <cell r="Q38">
            <v>4</v>
          </cell>
          <cell r="R38">
            <v>6</v>
          </cell>
          <cell r="S38">
            <v>41</v>
          </cell>
        </row>
        <row r="39">
          <cell r="H39" t="str">
            <v>105476-P.S.R. MONTE GRANDE</v>
          </cell>
          <cell r="J39">
            <v>2</v>
          </cell>
          <cell r="L39">
            <v>1</v>
          </cell>
          <cell r="N39">
            <v>1</v>
          </cell>
          <cell r="O39">
            <v>6</v>
          </cell>
          <cell r="Q39">
            <v>6</v>
          </cell>
          <cell r="R39">
            <v>1</v>
          </cell>
          <cell r="S39">
            <v>17</v>
          </cell>
        </row>
        <row r="40">
          <cell r="H40" t="str">
            <v>105477-P.S.R. PISCO ELQUI</v>
          </cell>
          <cell r="I40">
            <v>1</v>
          </cell>
          <cell r="J40">
            <v>2</v>
          </cell>
          <cell r="K40">
            <v>4</v>
          </cell>
          <cell r="L40">
            <v>5</v>
          </cell>
          <cell r="M40">
            <v>6</v>
          </cell>
          <cell r="N40">
            <v>9</v>
          </cell>
          <cell r="O40">
            <v>12</v>
          </cell>
          <cell r="P40">
            <v>13</v>
          </cell>
          <cell r="Q40">
            <v>12</v>
          </cell>
          <cell r="R40">
            <v>4</v>
          </cell>
          <cell r="S40">
            <v>68</v>
          </cell>
        </row>
        <row r="41">
          <cell r="I41">
            <v>49</v>
          </cell>
          <cell r="J41">
            <v>20</v>
          </cell>
          <cell r="K41">
            <v>37</v>
          </cell>
          <cell r="L41">
            <v>21</v>
          </cell>
          <cell r="M41">
            <v>53</v>
          </cell>
          <cell r="N41">
            <v>33</v>
          </cell>
          <cell r="O41">
            <v>57</v>
          </cell>
          <cell r="P41">
            <v>38</v>
          </cell>
          <cell r="Q41">
            <v>48</v>
          </cell>
          <cell r="R41">
            <v>70</v>
          </cell>
          <cell r="S41">
            <v>426</v>
          </cell>
        </row>
        <row r="42">
          <cell r="H42" t="str">
            <v>105107-HOSPITAL VICUÑA</v>
          </cell>
          <cell r="I42">
            <v>25</v>
          </cell>
          <cell r="J42">
            <v>52</v>
          </cell>
          <cell r="K42">
            <v>69</v>
          </cell>
          <cell r="L42">
            <v>43</v>
          </cell>
          <cell r="M42">
            <v>41</v>
          </cell>
          <cell r="N42">
            <v>15</v>
          </cell>
          <cell r="O42">
            <v>33</v>
          </cell>
          <cell r="P42">
            <v>43</v>
          </cell>
          <cell r="Q42">
            <v>32</v>
          </cell>
          <cell r="R42">
            <v>16</v>
          </cell>
          <cell r="S42">
            <v>369</v>
          </cell>
        </row>
        <row r="43">
          <cell r="H43" t="str">
            <v>105467-P.S.R. DIAGUITAS</v>
          </cell>
          <cell r="I43">
            <v>6</v>
          </cell>
          <cell r="J43">
            <v>6</v>
          </cell>
          <cell r="K43">
            <v>10</v>
          </cell>
          <cell r="L43">
            <v>10</v>
          </cell>
          <cell r="M43">
            <v>17</v>
          </cell>
          <cell r="N43">
            <v>15</v>
          </cell>
          <cell r="O43">
            <v>6</v>
          </cell>
          <cell r="P43">
            <v>6</v>
          </cell>
          <cell r="Q43">
            <v>19</v>
          </cell>
          <cell r="R43">
            <v>18</v>
          </cell>
          <cell r="S43">
            <v>113</v>
          </cell>
        </row>
        <row r="44">
          <cell r="H44" t="str">
            <v>105468-P.S.R. EL MOLLE</v>
          </cell>
          <cell r="I44">
            <v>7</v>
          </cell>
          <cell r="J44">
            <v>4</v>
          </cell>
          <cell r="L44">
            <v>28</v>
          </cell>
          <cell r="M44">
            <v>8</v>
          </cell>
          <cell r="N44">
            <v>3</v>
          </cell>
          <cell r="O44">
            <v>18</v>
          </cell>
          <cell r="P44">
            <v>26</v>
          </cell>
          <cell r="Q44">
            <v>13</v>
          </cell>
          <cell r="R44">
            <v>14</v>
          </cell>
          <cell r="S44">
            <v>121</v>
          </cell>
        </row>
        <row r="45">
          <cell r="H45" t="str">
            <v>105469-P.S.R. EL TAMBO</v>
          </cell>
          <cell r="I45">
            <v>13</v>
          </cell>
          <cell r="J45">
            <v>19</v>
          </cell>
          <cell r="K45">
            <v>28</v>
          </cell>
          <cell r="L45">
            <v>25</v>
          </cell>
          <cell r="M45">
            <v>10</v>
          </cell>
          <cell r="N45">
            <v>6</v>
          </cell>
          <cell r="O45">
            <v>8</v>
          </cell>
          <cell r="P45">
            <v>5</v>
          </cell>
          <cell r="Q45">
            <v>10</v>
          </cell>
          <cell r="R45">
            <v>22</v>
          </cell>
          <cell r="S45">
            <v>146</v>
          </cell>
        </row>
        <row r="46">
          <cell r="H46" t="str">
            <v>105470-P.S.R. HUANTA</v>
          </cell>
          <cell r="I46">
            <v>7</v>
          </cell>
          <cell r="J46">
            <v>4</v>
          </cell>
          <cell r="K46">
            <v>3</v>
          </cell>
          <cell r="L46">
            <v>17</v>
          </cell>
          <cell r="M46">
            <v>21</v>
          </cell>
          <cell r="N46">
            <v>18</v>
          </cell>
          <cell r="O46">
            <v>19</v>
          </cell>
          <cell r="P46">
            <v>18</v>
          </cell>
          <cell r="Q46">
            <v>24</v>
          </cell>
          <cell r="R46">
            <v>18</v>
          </cell>
          <cell r="S46">
            <v>149</v>
          </cell>
        </row>
        <row r="47">
          <cell r="H47" t="str">
            <v>105471-P.S.R. PERALILLO</v>
          </cell>
          <cell r="I47">
            <v>36</v>
          </cell>
          <cell r="J47">
            <v>13</v>
          </cell>
          <cell r="K47">
            <v>23</v>
          </cell>
          <cell r="L47">
            <v>14</v>
          </cell>
          <cell r="M47">
            <v>28</v>
          </cell>
          <cell r="N47">
            <v>17</v>
          </cell>
          <cell r="O47">
            <v>22</v>
          </cell>
          <cell r="P47">
            <v>36</v>
          </cell>
          <cell r="Q47">
            <v>29</v>
          </cell>
          <cell r="R47">
            <v>19</v>
          </cell>
          <cell r="S47">
            <v>237</v>
          </cell>
        </row>
        <row r="48">
          <cell r="H48" t="str">
            <v>105472-P.S.R. RIVADAVIA</v>
          </cell>
          <cell r="I48">
            <v>9</v>
          </cell>
          <cell r="J48">
            <v>7</v>
          </cell>
          <cell r="K48">
            <v>8</v>
          </cell>
          <cell r="L48">
            <v>9</v>
          </cell>
          <cell r="M48">
            <v>14</v>
          </cell>
          <cell r="N48">
            <v>10</v>
          </cell>
          <cell r="O48">
            <v>10</v>
          </cell>
          <cell r="P48">
            <v>13</v>
          </cell>
          <cell r="Q48">
            <v>15</v>
          </cell>
          <cell r="R48">
            <v>19</v>
          </cell>
          <cell r="S48">
            <v>114</v>
          </cell>
        </row>
        <row r="49">
          <cell r="H49" t="str">
            <v>105473-P.S.R. TALCUNA</v>
          </cell>
          <cell r="I49">
            <v>3</v>
          </cell>
          <cell r="J49">
            <v>21</v>
          </cell>
          <cell r="K49">
            <v>8</v>
          </cell>
          <cell r="L49">
            <v>12</v>
          </cell>
          <cell r="M49">
            <v>7</v>
          </cell>
          <cell r="N49">
            <v>4</v>
          </cell>
          <cell r="P49">
            <v>1</v>
          </cell>
          <cell r="Q49">
            <v>14</v>
          </cell>
          <cell r="R49">
            <v>14</v>
          </cell>
          <cell r="S49">
            <v>84</v>
          </cell>
        </row>
        <row r="50">
          <cell r="H50" t="str">
            <v>105474-P.S.R. CHAPILCA</v>
          </cell>
          <cell r="I50">
            <v>6</v>
          </cell>
          <cell r="K50">
            <v>7</v>
          </cell>
          <cell r="L50">
            <v>3</v>
          </cell>
          <cell r="M50">
            <v>6</v>
          </cell>
          <cell r="N50">
            <v>6</v>
          </cell>
          <cell r="O50">
            <v>3</v>
          </cell>
          <cell r="P50">
            <v>6</v>
          </cell>
          <cell r="Q50">
            <v>4</v>
          </cell>
          <cell r="R50">
            <v>3</v>
          </cell>
          <cell r="S50">
            <v>44</v>
          </cell>
        </row>
        <row r="51">
          <cell r="H51" t="str">
            <v>105502-P.S.R. CALINGASTA</v>
          </cell>
          <cell r="I51">
            <v>41</v>
          </cell>
          <cell r="J51">
            <v>29</v>
          </cell>
          <cell r="K51">
            <v>19</v>
          </cell>
          <cell r="L51">
            <v>23</v>
          </cell>
          <cell r="M51">
            <v>43</v>
          </cell>
          <cell r="N51">
            <v>43</v>
          </cell>
          <cell r="O51">
            <v>52</v>
          </cell>
          <cell r="P51">
            <v>91</v>
          </cell>
          <cell r="Q51">
            <v>91</v>
          </cell>
          <cell r="R51">
            <v>51</v>
          </cell>
          <cell r="S51">
            <v>483</v>
          </cell>
        </row>
        <row r="52">
          <cell r="H52" t="str">
            <v>105509-P.S.R. GUALLIGUAICA</v>
          </cell>
          <cell r="I52">
            <v>6</v>
          </cell>
          <cell r="J52">
            <v>4</v>
          </cell>
          <cell r="K52">
            <v>13</v>
          </cell>
          <cell r="L52">
            <v>15</v>
          </cell>
          <cell r="M52">
            <v>14</v>
          </cell>
          <cell r="N52">
            <v>5</v>
          </cell>
          <cell r="O52">
            <v>6</v>
          </cell>
          <cell r="P52">
            <v>12</v>
          </cell>
          <cell r="Q52">
            <v>3</v>
          </cell>
          <cell r="R52">
            <v>1</v>
          </cell>
          <cell r="S52">
            <v>79</v>
          </cell>
        </row>
        <row r="53">
          <cell r="I53">
            <v>159</v>
          </cell>
          <cell r="J53">
            <v>159</v>
          </cell>
          <cell r="K53">
            <v>188</v>
          </cell>
          <cell r="L53">
            <v>199</v>
          </cell>
          <cell r="M53">
            <v>209</v>
          </cell>
          <cell r="N53">
            <v>142</v>
          </cell>
          <cell r="O53">
            <v>177</v>
          </cell>
          <cell r="P53">
            <v>257</v>
          </cell>
          <cell r="Q53">
            <v>254</v>
          </cell>
          <cell r="R53">
            <v>195</v>
          </cell>
          <cell r="S53">
            <v>1939</v>
          </cell>
        </row>
        <row r="54">
          <cell r="H54" t="str">
            <v>105103-HOSPITAL ILLAPEL</v>
          </cell>
          <cell r="I54">
            <v>88</v>
          </cell>
          <cell r="J54">
            <v>119</v>
          </cell>
          <cell r="K54">
            <v>145</v>
          </cell>
          <cell r="L54">
            <v>130</v>
          </cell>
          <cell r="M54">
            <v>141</v>
          </cell>
          <cell r="N54">
            <v>127</v>
          </cell>
          <cell r="O54">
            <v>132</v>
          </cell>
          <cell r="P54">
            <v>117</v>
          </cell>
          <cell r="Q54">
            <v>144</v>
          </cell>
          <cell r="R54">
            <v>146</v>
          </cell>
          <cell r="S54">
            <v>1289</v>
          </cell>
        </row>
        <row r="55">
          <cell r="H55" t="str">
            <v>105326-CESFAM SAN RAFAEL</v>
          </cell>
          <cell r="I55">
            <v>16</v>
          </cell>
          <cell r="J55">
            <v>43</v>
          </cell>
          <cell r="K55">
            <v>24</v>
          </cell>
          <cell r="L55">
            <v>26</v>
          </cell>
          <cell r="M55">
            <v>101</v>
          </cell>
          <cell r="N55">
            <v>126</v>
          </cell>
          <cell r="O55">
            <v>97</v>
          </cell>
          <cell r="P55">
            <v>101</v>
          </cell>
          <cell r="Q55">
            <v>78</v>
          </cell>
          <cell r="R55">
            <v>174</v>
          </cell>
          <cell r="S55">
            <v>786</v>
          </cell>
        </row>
        <row r="56">
          <cell r="H56" t="str">
            <v>105443-P.S.R. CARCAMO                   </v>
          </cell>
          <cell r="K56">
            <v>1</v>
          </cell>
          <cell r="L56">
            <v>3</v>
          </cell>
          <cell r="M56">
            <v>1</v>
          </cell>
          <cell r="O56">
            <v>9</v>
          </cell>
          <cell r="P56">
            <v>22</v>
          </cell>
          <cell r="Q56">
            <v>3</v>
          </cell>
          <cell r="R56">
            <v>17</v>
          </cell>
          <cell r="S56">
            <v>56</v>
          </cell>
        </row>
        <row r="57">
          <cell r="H57" t="str">
            <v>105444-P.S.R. HUINTIL</v>
          </cell>
          <cell r="J57">
            <v>1</v>
          </cell>
          <cell r="K57">
            <v>1</v>
          </cell>
          <cell r="L57">
            <v>1</v>
          </cell>
          <cell r="O57">
            <v>16</v>
          </cell>
          <cell r="Q57">
            <v>1</v>
          </cell>
          <cell r="R57">
            <v>6</v>
          </cell>
          <cell r="S57">
            <v>26</v>
          </cell>
        </row>
        <row r="58">
          <cell r="H58" t="str">
            <v>105445-P.S.R. LIMAHUIDA</v>
          </cell>
          <cell r="I58">
            <v>3</v>
          </cell>
          <cell r="J58">
            <v>3</v>
          </cell>
          <cell r="L58">
            <v>2</v>
          </cell>
          <cell r="M58">
            <v>2</v>
          </cell>
          <cell r="N58">
            <v>4</v>
          </cell>
          <cell r="O58">
            <v>4</v>
          </cell>
          <cell r="P58">
            <v>2</v>
          </cell>
          <cell r="Q58">
            <v>3</v>
          </cell>
          <cell r="R58">
            <v>1</v>
          </cell>
          <cell r="S58">
            <v>24</v>
          </cell>
        </row>
        <row r="59">
          <cell r="H59" t="str">
            <v>105446-P.S.R. MATANCILLA</v>
          </cell>
          <cell r="L59">
            <v>1</v>
          </cell>
          <cell r="S59">
            <v>1</v>
          </cell>
        </row>
        <row r="60">
          <cell r="H60" t="str">
            <v>105447-P.S.R. PERALILLO</v>
          </cell>
          <cell r="J60">
            <v>1</v>
          </cell>
          <cell r="L60">
            <v>1</v>
          </cell>
          <cell r="M60">
            <v>1</v>
          </cell>
          <cell r="O60">
            <v>4</v>
          </cell>
          <cell r="P60">
            <v>6</v>
          </cell>
          <cell r="R60">
            <v>2</v>
          </cell>
          <cell r="S60">
            <v>15</v>
          </cell>
        </row>
        <row r="61">
          <cell r="H61" t="str">
            <v>105448-P.S.R. SANTA VIRGINIA</v>
          </cell>
          <cell r="L61">
            <v>1</v>
          </cell>
          <cell r="P61">
            <v>1</v>
          </cell>
          <cell r="Q61">
            <v>3</v>
          </cell>
          <cell r="S61">
            <v>5</v>
          </cell>
        </row>
        <row r="62">
          <cell r="H62" t="str">
            <v>105449-P.S.R. TUNGA NORTE</v>
          </cell>
          <cell r="L62">
            <v>1</v>
          </cell>
          <cell r="P62">
            <v>2</v>
          </cell>
          <cell r="S62">
            <v>3</v>
          </cell>
        </row>
        <row r="63">
          <cell r="H63" t="str">
            <v>105485-P.S.R. PLAN DE HORNOS</v>
          </cell>
          <cell r="J63">
            <v>3</v>
          </cell>
          <cell r="K63">
            <v>8</v>
          </cell>
          <cell r="L63">
            <v>2</v>
          </cell>
          <cell r="M63">
            <v>2</v>
          </cell>
          <cell r="O63">
            <v>7</v>
          </cell>
          <cell r="P63">
            <v>6</v>
          </cell>
          <cell r="R63">
            <v>2</v>
          </cell>
          <cell r="S63">
            <v>30</v>
          </cell>
        </row>
        <row r="64">
          <cell r="H64" t="str">
            <v>105486-P.S.R. TUNGA SUR</v>
          </cell>
          <cell r="L64">
            <v>2</v>
          </cell>
          <cell r="P64">
            <v>5</v>
          </cell>
          <cell r="Q64">
            <v>5</v>
          </cell>
          <cell r="R64">
            <v>1</v>
          </cell>
          <cell r="S64">
            <v>13</v>
          </cell>
        </row>
        <row r="65">
          <cell r="H65" t="str">
            <v>105487-P.S.R. CAÑAS UNO</v>
          </cell>
          <cell r="L65">
            <v>2</v>
          </cell>
          <cell r="N65">
            <v>1</v>
          </cell>
          <cell r="O65">
            <v>5</v>
          </cell>
          <cell r="P65">
            <v>15</v>
          </cell>
          <cell r="Q65">
            <v>12</v>
          </cell>
          <cell r="R65">
            <v>12</v>
          </cell>
          <cell r="S65">
            <v>47</v>
          </cell>
        </row>
        <row r="66">
          <cell r="H66" t="str">
            <v>105496-P.S.R. PINTACURA SUR</v>
          </cell>
          <cell r="I66">
            <v>3</v>
          </cell>
          <cell r="J66">
            <v>5</v>
          </cell>
          <cell r="K66">
            <v>4</v>
          </cell>
          <cell r="L66">
            <v>3</v>
          </cell>
          <cell r="M66">
            <v>5</v>
          </cell>
          <cell r="O66">
            <v>6</v>
          </cell>
          <cell r="P66">
            <v>4</v>
          </cell>
          <cell r="Q66">
            <v>2</v>
          </cell>
          <cell r="S66">
            <v>32</v>
          </cell>
        </row>
        <row r="67">
          <cell r="H67" t="str">
            <v>105504-P.S.R. SOCAVON</v>
          </cell>
          <cell r="K67">
            <v>1</v>
          </cell>
          <cell r="O67">
            <v>1</v>
          </cell>
          <cell r="P67">
            <v>1</v>
          </cell>
          <cell r="S67">
            <v>3</v>
          </cell>
        </row>
        <row r="68">
          <cell r="I68">
            <v>110</v>
          </cell>
          <cell r="J68">
            <v>175</v>
          </cell>
          <cell r="K68">
            <v>184</v>
          </cell>
          <cell r="L68">
            <v>175</v>
          </cell>
          <cell r="M68">
            <v>253</v>
          </cell>
          <cell r="N68">
            <v>258</v>
          </cell>
          <cell r="O68">
            <v>281</v>
          </cell>
          <cell r="P68">
            <v>282</v>
          </cell>
          <cell r="Q68">
            <v>251</v>
          </cell>
          <cell r="R68">
            <v>361</v>
          </cell>
          <cell r="S68">
            <v>2330</v>
          </cell>
        </row>
        <row r="69">
          <cell r="H69" t="str">
            <v>105309-CES. RURAL CANELA</v>
          </cell>
          <cell r="I69">
            <v>40</v>
          </cell>
          <cell r="J69">
            <v>58</v>
          </cell>
          <cell r="K69">
            <v>89</v>
          </cell>
          <cell r="L69">
            <v>47</v>
          </cell>
          <cell r="M69">
            <v>68</v>
          </cell>
          <cell r="N69">
            <v>45</v>
          </cell>
          <cell r="O69">
            <v>30</v>
          </cell>
          <cell r="P69">
            <v>70</v>
          </cell>
          <cell r="Q69">
            <v>55</v>
          </cell>
          <cell r="R69">
            <v>48</v>
          </cell>
          <cell r="S69">
            <v>550</v>
          </cell>
        </row>
        <row r="70">
          <cell r="H70" t="str">
            <v>105450-P.S.R. MINCHA NORTE            </v>
          </cell>
          <cell r="M70">
            <v>29</v>
          </cell>
          <cell r="N70">
            <v>4</v>
          </cell>
          <cell r="O70">
            <v>6</v>
          </cell>
          <cell r="P70">
            <v>8</v>
          </cell>
          <cell r="S70">
            <v>47</v>
          </cell>
        </row>
        <row r="71">
          <cell r="H71" t="str">
            <v>105482-P.S.R. CANELA ALTA</v>
          </cell>
          <cell r="M71">
            <v>3</v>
          </cell>
          <cell r="S71">
            <v>3</v>
          </cell>
        </row>
        <row r="72">
          <cell r="H72" t="str">
            <v>105483-P.S.R. LOS RULOS</v>
          </cell>
          <cell r="M72">
            <v>4</v>
          </cell>
          <cell r="S72">
            <v>4</v>
          </cell>
        </row>
        <row r="73">
          <cell r="H73" t="str">
            <v>105484-P.S.R. HUENTELAUQUEN</v>
          </cell>
          <cell r="M73">
            <v>5</v>
          </cell>
          <cell r="N73">
            <v>30</v>
          </cell>
          <cell r="O73">
            <v>1</v>
          </cell>
          <cell r="P73">
            <v>6</v>
          </cell>
          <cell r="S73">
            <v>42</v>
          </cell>
        </row>
        <row r="74">
          <cell r="H74" t="str">
            <v>105488-P.S.R. ESPIRITU SANTO</v>
          </cell>
          <cell r="L74">
            <v>2</v>
          </cell>
          <cell r="S74">
            <v>2</v>
          </cell>
        </row>
        <row r="75">
          <cell r="H75" t="str">
            <v>105493-P.S.R. MINCHA SUR</v>
          </cell>
          <cell r="P75">
            <v>2</v>
          </cell>
          <cell r="S75">
            <v>2</v>
          </cell>
        </row>
        <row r="76">
          <cell r="I76">
            <v>40</v>
          </cell>
          <cell r="J76">
            <v>58</v>
          </cell>
          <cell r="K76">
            <v>89</v>
          </cell>
          <cell r="L76">
            <v>49</v>
          </cell>
          <cell r="M76">
            <v>109</v>
          </cell>
          <cell r="N76">
            <v>79</v>
          </cell>
          <cell r="O76">
            <v>37</v>
          </cell>
          <cell r="P76">
            <v>86</v>
          </cell>
          <cell r="Q76">
            <v>55</v>
          </cell>
          <cell r="R76">
            <v>48</v>
          </cell>
          <cell r="S76">
            <v>650</v>
          </cell>
        </row>
        <row r="77">
          <cell r="H77" t="str">
            <v>105108-HOSPITAL LOS VILOS</v>
          </cell>
          <cell r="I77">
            <v>22</v>
          </cell>
          <cell r="J77">
            <v>59</v>
          </cell>
          <cell r="K77">
            <v>114</v>
          </cell>
          <cell r="L77">
            <v>56</v>
          </cell>
          <cell r="M77">
            <v>50</v>
          </cell>
          <cell r="N77">
            <v>82</v>
          </cell>
          <cell r="O77">
            <v>62</v>
          </cell>
          <cell r="P77">
            <v>54</v>
          </cell>
          <cell r="Q77">
            <v>50</v>
          </cell>
          <cell r="R77">
            <v>70</v>
          </cell>
          <cell r="S77">
            <v>619</v>
          </cell>
        </row>
        <row r="78">
          <cell r="H78" t="str">
            <v>105478-P.S.R. CAIMANES                   </v>
          </cell>
          <cell r="I78">
            <v>29</v>
          </cell>
          <cell r="J78">
            <v>20</v>
          </cell>
          <cell r="K78">
            <v>17</v>
          </cell>
          <cell r="L78">
            <v>36</v>
          </cell>
          <cell r="M78">
            <v>36</v>
          </cell>
          <cell r="N78">
            <v>16</v>
          </cell>
          <cell r="O78">
            <v>19</v>
          </cell>
          <cell r="P78">
            <v>25</v>
          </cell>
          <cell r="Q78">
            <v>72</v>
          </cell>
          <cell r="R78">
            <v>24</v>
          </cell>
          <cell r="S78">
            <v>294</v>
          </cell>
        </row>
        <row r="79">
          <cell r="H79" t="str">
            <v>105479-P.S.R. GUANGUALI</v>
          </cell>
          <cell r="I79">
            <v>10</v>
          </cell>
          <cell r="J79">
            <v>5</v>
          </cell>
          <cell r="K79">
            <v>1</v>
          </cell>
          <cell r="L79">
            <v>5</v>
          </cell>
          <cell r="M79">
            <v>8</v>
          </cell>
          <cell r="N79">
            <v>1</v>
          </cell>
          <cell r="O79">
            <v>1</v>
          </cell>
          <cell r="Q79">
            <v>16</v>
          </cell>
          <cell r="R79">
            <v>2</v>
          </cell>
          <cell r="S79">
            <v>49</v>
          </cell>
        </row>
        <row r="80">
          <cell r="H80" t="str">
            <v>105480-P.S.R. QUILIMARI</v>
          </cell>
          <cell r="I80">
            <v>15</v>
          </cell>
          <cell r="J80">
            <v>8</v>
          </cell>
          <cell r="K80">
            <v>7</v>
          </cell>
          <cell r="L80">
            <v>9</v>
          </cell>
          <cell r="M80">
            <v>14</v>
          </cell>
          <cell r="N80">
            <v>8</v>
          </cell>
          <cell r="O80">
            <v>7</v>
          </cell>
          <cell r="P80">
            <v>19</v>
          </cell>
          <cell r="Q80">
            <v>89</v>
          </cell>
          <cell r="R80">
            <v>9</v>
          </cell>
          <cell r="S80">
            <v>185</v>
          </cell>
        </row>
        <row r="81">
          <cell r="H81" t="str">
            <v>105481-P.S.R. TILAMA</v>
          </cell>
          <cell r="I81">
            <v>4</v>
          </cell>
          <cell r="J81">
            <v>5</v>
          </cell>
          <cell r="K81">
            <v>4</v>
          </cell>
          <cell r="L81">
            <v>4</v>
          </cell>
          <cell r="M81">
            <v>9</v>
          </cell>
          <cell r="N81">
            <v>7</v>
          </cell>
          <cell r="O81">
            <v>2</v>
          </cell>
          <cell r="P81">
            <v>4</v>
          </cell>
          <cell r="Q81">
            <v>11</v>
          </cell>
          <cell r="R81">
            <v>5</v>
          </cell>
          <cell r="S81">
            <v>55</v>
          </cell>
        </row>
        <row r="82">
          <cell r="H82" t="str">
            <v>105511-P.S.R. LOS CONDORES</v>
          </cell>
          <cell r="I82">
            <v>13</v>
          </cell>
          <cell r="J82">
            <v>1</v>
          </cell>
          <cell r="K82">
            <v>6</v>
          </cell>
          <cell r="L82">
            <v>8</v>
          </cell>
          <cell r="M82">
            <v>18</v>
          </cell>
          <cell r="N82">
            <v>3</v>
          </cell>
          <cell r="P82">
            <v>16</v>
          </cell>
          <cell r="Q82">
            <v>17</v>
          </cell>
          <cell r="R82">
            <v>6</v>
          </cell>
          <cell r="S82">
            <v>88</v>
          </cell>
        </row>
        <row r="83">
          <cell r="I83">
            <v>93</v>
          </cell>
          <cell r="J83">
            <v>98</v>
          </cell>
          <cell r="K83">
            <v>149</v>
          </cell>
          <cell r="L83">
            <v>118</v>
          </cell>
          <cell r="M83">
            <v>135</v>
          </cell>
          <cell r="N83">
            <v>117</v>
          </cell>
          <cell r="O83">
            <v>91</v>
          </cell>
          <cell r="P83">
            <v>118</v>
          </cell>
          <cell r="Q83">
            <v>255</v>
          </cell>
          <cell r="R83">
            <v>116</v>
          </cell>
          <cell r="S83">
            <v>1290</v>
          </cell>
        </row>
        <row r="84">
          <cell r="H84" t="str">
            <v>105104-HOSPITAL SALAMANCA</v>
          </cell>
          <cell r="I84">
            <v>11</v>
          </cell>
          <cell r="J84">
            <v>26</v>
          </cell>
          <cell r="K84">
            <v>18</v>
          </cell>
          <cell r="L84">
            <v>23</v>
          </cell>
          <cell r="M84">
            <v>42</v>
          </cell>
          <cell r="N84">
            <v>19</v>
          </cell>
          <cell r="O84">
            <v>37</v>
          </cell>
          <cell r="P84">
            <v>63</v>
          </cell>
          <cell r="Q84">
            <v>24</v>
          </cell>
          <cell r="R84">
            <v>31</v>
          </cell>
          <cell r="S84">
            <v>294</v>
          </cell>
        </row>
        <row r="85">
          <cell r="H85" t="str">
            <v>105452-P.S.R. CUNCUMEN                 </v>
          </cell>
          <cell r="I85">
            <v>34</v>
          </cell>
          <cell r="J85">
            <v>19</v>
          </cell>
          <cell r="K85">
            <v>53</v>
          </cell>
          <cell r="L85">
            <v>50</v>
          </cell>
          <cell r="M85">
            <v>50</v>
          </cell>
          <cell r="N85">
            <v>35</v>
          </cell>
          <cell r="O85">
            <v>40</v>
          </cell>
          <cell r="P85">
            <v>44</v>
          </cell>
          <cell r="Q85">
            <v>34</v>
          </cell>
          <cell r="R85">
            <v>102</v>
          </cell>
          <cell r="S85">
            <v>461</v>
          </cell>
        </row>
        <row r="86">
          <cell r="H86" t="str">
            <v>105453-P.S.R. TRANQUILLA</v>
          </cell>
          <cell r="I86">
            <v>4</v>
          </cell>
          <cell r="J86">
            <v>7</v>
          </cell>
          <cell r="K86">
            <v>3</v>
          </cell>
          <cell r="L86">
            <v>4</v>
          </cell>
          <cell r="M86">
            <v>5</v>
          </cell>
          <cell r="N86">
            <v>2</v>
          </cell>
          <cell r="O86">
            <v>8</v>
          </cell>
          <cell r="P86">
            <v>4</v>
          </cell>
          <cell r="Q86">
            <v>2</v>
          </cell>
          <cell r="R86">
            <v>6</v>
          </cell>
          <cell r="S86">
            <v>45</v>
          </cell>
        </row>
        <row r="87">
          <cell r="H87" t="str">
            <v>105454-P.S.R. CUNLAGUA</v>
          </cell>
          <cell r="I87">
            <v>2</v>
          </cell>
          <cell r="J87">
            <v>6</v>
          </cell>
          <cell r="K87">
            <v>1</v>
          </cell>
          <cell r="L87">
            <v>4</v>
          </cell>
          <cell r="M87">
            <v>7</v>
          </cell>
          <cell r="N87">
            <v>3</v>
          </cell>
          <cell r="O87">
            <v>8</v>
          </cell>
          <cell r="P87">
            <v>4</v>
          </cell>
          <cell r="Q87">
            <v>5</v>
          </cell>
          <cell r="S87">
            <v>40</v>
          </cell>
        </row>
        <row r="88">
          <cell r="H88" t="str">
            <v>105455-P.S.R. CHILLEPIN</v>
          </cell>
          <cell r="I88">
            <v>4</v>
          </cell>
          <cell r="J88">
            <v>3</v>
          </cell>
          <cell r="K88">
            <v>4</v>
          </cell>
          <cell r="L88">
            <v>5</v>
          </cell>
          <cell r="M88">
            <v>8</v>
          </cell>
          <cell r="N88">
            <v>4</v>
          </cell>
          <cell r="O88">
            <v>1</v>
          </cell>
          <cell r="P88">
            <v>2</v>
          </cell>
          <cell r="R88">
            <v>4</v>
          </cell>
          <cell r="S88">
            <v>35</v>
          </cell>
        </row>
        <row r="89">
          <cell r="H89" t="str">
            <v>105456-P.S.R. LLIMPO</v>
          </cell>
          <cell r="I89">
            <v>7</v>
          </cell>
          <cell r="J89">
            <v>46</v>
          </cell>
          <cell r="K89">
            <v>9</v>
          </cell>
          <cell r="L89">
            <v>8</v>
          </cell>
          <cell r="M89">
            <v>8</v>
          </cell>
          <cell r="N89">
            <v>22</v>
          </cell>
          <cell r="O89">
            <v>42</v>
          </cell>
          <cell r="P89">
            <v>9</v>
          </cell>
          <cell r="Q89">
            <v>5</v>
          </cell>
          <cell r="R89">
            <v>13</v>
          </cell>
          <cell r="S89">
            <v>169</v>
          </cell>
        </row>
        <row r="90">
          <cell r="H90" t="str">
            <v>105457-P.S.R. SAN AGUSTIN</v>
          </cell>
          <cell r="I90">
            <v>2</v>
          </cell>
          <cell r="J90">
            <v>3</v>
          </cell>
          <cell r="L90">
            <v>7</v>
          </cell>
          <cell r="M90">
            <v>2</v>
          </cell>
          <cell r="N90">
            <v>2</v>
          </cell>
          <cell r="O90">
            <v>5</v>
          </cell>
          <cell r="P90">
            <v>8</v>
          </cell>
          <cell r="Q90">
            <v>6</v>
          </cell>
          <cell r="R90">
            <v>9</v>
          </cell>
          <cell r="S90">
            <v>44</v>
          </cell>
        </row>
        <row r="91">
          <cell r="H91" t="str">
            <v>105458-P.S.R. TAHUINCO</v>
          </cell>
          <cell r="J91">
            <v>2</v>
          </cell>
          <cell r="N91">
            <v>1</v>
          </cell>
          <cell r="P91">
            <v>1</v>
          </cell>
          <cell r="Q91">
            <v>1</v>
          </cell>
          <cell r="R91">
            <v>8</v>
          </cell>
          <cell r="S91">
            <v>13</v>
          </cell>
        </row>
        <row r="92">
          <cell r="H92" t="str">
            <v>105491-P.S.R. QUELEN BAJO</v>
          </cell>
          <cell r="I92">
            <v>7</v>
          </cell>
          <cell r="J92">
            <v>5</v>
          </cell>
          <cell r="K92">
            <v>7</v>
          </cell>
          <cell r="L92">
            <v>3</v>
          </cell>
          <cell r="M92">
            <v>16</v>
          </cell>
          <cell r="N92">
            <v>6</v>
          </cell>
          <cell r="O92">
            <v>4</v>
          </cell>
          <cell r="Q92">
            <v>10</v>
          </cell>
          <cell r="R92">
            <v>3</v>
          </cell>
          <cell r="S92">
            <v>61</v>
          </cell>
        </row>
        <row r="93">
          <cell r="H93" t="str">
            <v>105492-P.S.R. CAMISA</v>
          </cell>
          <cell r="I93">
            <v>4</v>
          </cell>
          <cell r="J93">
            <v>8</v>
          </cell>
          <cell r="K93">
            <v>9</v>
          </cell>
          <cell r="L93">
            <v>5</v>
          </cell>
          <cell r="M93">
            <v>10</v>
          </cell>
          <cell r="N93">
            <v>1</v>
          </cell>
          <cell r="O93">
            <v>2</v>
          </cell>
          <cell r="P93">
            <v>5</v>
          </cell>
          <cell r="Q93">
            <v>19</v>
          </cell>
          <cell r="R93">
            <v>3</v>
          </cell>
          <cell r="S93">
            <v>66</v>
          </cell>
        </row>
        <row r="94">
          <cell r="H94" t="str">
            <v>105501-P.S.R. ARBOLEDA GRANDE</v>
          </cell>
          <cell r="J94">
            <v>12</v>
          </cell>
          <cell r="K94">
            <v>12</v>
          </cell>
          <cell r="L94">
            <v>14</v>
          </cell>
          <cell r="M94">
            <v>14</v>
          </cell>
          <cell r="N94">
            <v>4</v>
          </cell>
          <cell r="O94">
            <v>6</v>
          </cell>
          <cell r="P94">
            <v>2</v>
          </cell>
          <cell r="Q94">
            <v>6</v>
          </cell>
          <cell r="R94">
            <v>7</v>
          </cell>
          <cell r="S94">
            <v>77</v>
          </cell>
        </row>
        <row r="95">
          <cell r="I95">
            <v>75</v>
          </cell>
          <cell r="J95">
            <v>137</v>
          </cell>
          <cell r="K95">
            <v>116</v>
          </cell>
          <cell r="L95">
            <v>123</v>
          </cell>
          <cell r="M95">
            <v>162</v>
          </cell>
          <cell r="N95">
            <v>99</v>
          </cell>
          <cell r="O95">
            <v>153</v>
          </cell>
          <cell r="P95">
            <v>142</v>
          </cell>
          <cell r="Q95">
            <v>112</v>
          </cell>
          <cell r="R95">
            <v>186</v>
          </cell>
          <cell r="S95">
            <v>1305</v>
          </cell>
        </row>
        <row r="96">
          <cell r="H96" t="str">
            <v>105315-CES. RURAL C. DE TAMAYA</v>
          </cell>
          <cell r="I96">
            <v>29</v>
          </cell>
          <cell r="J96">
            <v>36</v>
          </cell>
          <cell r="K96">
            <v>40</v>
          </cell>
          <cell r="L96">
            <v>37</v>
          </cell>
          <cell r="M96">
            <v>23</v>
          </cell>
          <cell r="N96">
            <v>26</v>
          </cell>
          <cell r="O96">
            <v>16</v>
          </cell>
          <cell r="P96">
            <v>38</v>
          </cell>
          <cell r="Q96">
            <v>23</v>
          </cell>
          <cell r="R96">
            <v>17</v>
          </cell>
          <cell r="S96">
            <v>285</v>
          </cell>
        </row>
        <row r="97">
          <cell r="H97" t="str">
            <v>105317-CES. JORGE JORDAN D.</v>
          </cell>
          <cell r="I97">
            <v>95</v>
          </cell>
          <cell r="J97">
            <v>107</v>
          </cell>
          <cell r="K97">
            <v>111</v>
          </cell>
          <cell r="L97">
            <v>72</v>
          </cell>
          <cell r="M97">
            <v>90</v>
          </cell>
          <cell r="N97">
            <v>130</v>
          </cell>
          <cell r="O97">
            <v>87</v>
          </cell>
          <cell r="P97">
            <v>127</v>
          </cell>
          <cell r="Q97">
            <v>146</v>
          </cell>
          <cell r="R97">
            <v>29</v>
          </cell>
          <cell r="S97">
            <v>994</v>
          </cell>
        </row>
        <row r="98">
          <cell r="H98" t="str">
            <v>105322-CES. MARCOS MACUADA</v>
          </cell>
          <cell r="I98">
            <v>58</v>
          </cell>
          <cell r="J98">
            <v>56</v>
          </cell>
          <cell r="K98">
            <v>76</v>
          </cell>
          <cell r="L98">
            <v>69</v>
          </cell>
          <cell r="M98">
            <v>55</v>
          </cell>
          <cell r="N98">
            <v>34</v>
          </cell>
          <cell r="O98">
            <v>62</v>
          </cell>
          <cell r="P98">
            <v>72</v>
          </cell>
          <cell r="Q98">
            <v>72</v>
          </cell>
          <cell r="R98">
            <v>74</v>
          </cell>
          <cell r="S98">
            <v>628</v>
          </cell>
        </row>
        <row r="99">
          <cell r="H99" t="str">
            <v>105324-CES. SOTAQUI</v>
          </cell>
          <cell r="I99">
            <v>24</v>
          </cell>
          <cell r="J99">
            <v>14</v>
          </cell>
          <cell r="K99">
            <v>34</v>
          </cell>
          <cell r="L99">
            <v>16</v>
          </cell>
          <cell r="M99">
            <v>18</v>
          </cell>
          <cell r="N99">
            <v>32</v>
          </cell>
          <cell r="O99">
            <v>17</v>
          </cell>
          <cell r="P99">
            <v>33</v>
          </cell>
          <cell r="Q99">
            <v>27</v>
          </cell>
          <cell r="R99">
            <v>29</v>
          </cell>
          <cell r="S99">
            <v>244</v>
          </cell>
        </row>
        <row r="100">
          <cell r="H100" t="str">
            <v>105415-P.S.R. BARRAZA</v>
          </cell>
          <cell r="M100">
            <v>1</v>
          </cell>
          <cell r="N100">
            <v>1</v>
          </cell>
          <cell r="P100">
            <v>4</v>
          </cell>
          <cell r="Q100">
            <v>7</v>
          </cell>
          <cell r="S100">
            <v>13</v>
          </cell>
        </row>
        <row r="101">
          <cell r="H101" t="str">
            <v>105416-P.S.R. CAMARICO                  </v>
          </cell>
          <cell r="I101">
            <v>3</v>
          </cell>
          <cell r="J101">
            <v>2</v>
          </cell>
          <cell r="K101">
            <v>6</v>
          </cell>
          <cell r="L101">
            <v>1</v>
          </cell>
          <cell r="M101">
            <v>3</v>
          </cell>
          <cell r="N101">
            <v>2</v>
          </cell>
          <cell r="O101">
            <v>1</v>
          </cell>
          <cell r="P101">
            <v>14</v>
          </cell>
          <cell r="Q101">
            <v>5</v>
          </cell>
          <cell r="S101">
            <v>37</v>
          </cell>
        </row>
        <row r="102">
          <cell r="H102" t="str">
            <v>105417-P.S.R. ALCONES BAJOS</v>
          </cell>
          <cell r="I102">
            <v>8</v>
          </cell>
          <cell r="J102">
            <v>4</v>
          </cell>
          <cell r="K102">
            <v>2</v>
          </cell>
          <cell r="M102">
            <v>9</v>
          </cell>
          <cell r="N102">
            <v>7</v>
          </cell>
          <cell r="P102">
            <v>14</v>
          </cell>
          <cell r="Q102">
            <v>12</v>
          </cell>
          <cell r="R102">
            <v>1</v>
          </cell>
          <cell r="S102">
            <v>57</v>
          </cell>
        </row>
        <row r="103">
          <cell r="H103" t="str">
            <v>105419-P.S.R. LAS SOSSAS</v>
          </cell>
          <cell r="J103">
            <v>2</v>
          </cell>
          <cell r="K103">
            <v>4</v>
          </cell>
          <cell r="L103">
            <v>4</v>
          </cell>
          <cell r="M103">
            <v>1</v>
          </cell>
          <cell r="N103">
            <v>3</v>
          </cell>
          <cell r="O103">
            <v>2</v>
          </cell>
          <cell r="P103">
            <v>1</v>
          </cell>
          <cell r="Q103">
            <v>2</v>
          </cell>
          <cell r="S103">
            <v>19</v>
          </cell>
        </row>
        <row r="104">
          <cell r="H104" t="str">
            <v>105420-P.S.R. LIMARI</v>
          </cell>
          <cell r="I104">
            <v>9</v>
          </cell>
          <cell r="K104">
            <v>5</v>
          </cell>
          <cell r="L104">
            <v>8</v>
          </cell>
          <cell r="M104">
            <v>26</v>
          </cell>
          <cell r="N104">
            <v>14</v>
          </cell>
          <cell r="O104">
            <v>10</v>
          </cell>
          <cell r="P104">
            <v>28</v>
          </cell>
          <cell r="Q104">
            <v>9</v>
          </cell>
          <cell r="R104">
            <v>6</v>
          </cell>
          <cell r="S104">
            <v>115</v>
          </cell>
        </row>
        <row r="105">
          <cell r="H105" t="str">
            <v>105422-P.S.R. HORNILLOS</v>
          </cell>
          <cell r="L105">
            <v>3</v>
          </cell>
          <cell r="M105">
            <v>2</v>
          </cell>
          <cell r="N105">
            <v>8</v>
          </cell>
          <cell r="O105">
            <v>7</v>
          </cell>
          <cell r="P105">
            <v>3</v>
          </cell>
          <cell r="Q105">
            <v>8</v>
          </cell>
          <cell r="S105">
            <v>31</v>
          </cell>
        </row>
        <row r="106">
          <cell r="H106" t="str">
            <v>105437-P.S.R. CHALINGA</v>
          </cell>
          <cell r="K106">
            <v>4</v>
          </cell>
          <cell r="M106">
            <v>7</v>
          </cell>
          <cell r="N106">
            <v>9</v>
          </cell>
          <cell r="P106">
            <v>5</v>
          </cell>
          <cell r="S106">
            <v>25</v>
          </cell>
        </row>
        <row r="107">
          <cell r="H107" t="str">
            <v>105439-P.S.R. CERRO BLANCO</v>
          </cell>
          <cell r="I107">
            <v>5</v>
          </cell>
          <cell r="J107">
            <v>1</v>
          </cell>
          <cell r="K107">
            <v>1</v>
          </cell>
          <cell r="L107">
            <v>4</v>
          </cell>
          <cell r="M107">
            <v>3</v>
          </cell>
          <cell r="N107">
            <v>4</v>
          </cell>
          <cell r="O107">
            <v>3</v>
          </cell>
          <cell r="P107">
            <v>13</v>
          </cell>
          <cell r="Q107">
            <v>3</v>
          </cell>
          <cell r="S107">
            <v>37</v>
          </cell>
        </row>
        <row r="108">
          <cell r="H108" t="str">
            <v>105507-P.S.R. HUAMALATA</v>
          </cell>
          <cell r="I108">
            <v>2</v>
          </cell>
          <cell r="J108">
            <v>1</v>
          </cell>
          <cell r="K108">
            <v>3</v>
          </cell>
          <cell r="M108">
            <v>18</v>
          </cell>
          <cell r="N108">
            <v>3</v>
          </cell>
          <cell r="O108">
            <v>2</v>
          </cell>
          <cell r="P108">
            <v>29</v>
          </cell>
          <cell r="Q108">
            <v>11</v>
          </cell>
          <cell r="S108">
            <v>69</v>
          </cell>
        </row>
        <row r="109">
          <cell r="H109" t="str">
            <v>105510-P.S.R. RECOLETA</v>
          </cell>
          <cell r="I109">
            <v>11</v>
          </cell>
          <cell r="J109">
            <v>4</v>
          </cell>
          <cell r="K109">
            <v>3</v>
          </cell>
          <cell r="L109">
            <v>4</v>
          </cell>
          <cell r="M109">
            <v>4</v>
          </cell>
          <cell r="N109">
            <v>4</v>
          </cell>
          <cell r="O109">
            <v>10</v>
          </cell>
          <cell r="P109">
            <v>6</v>
          </cell>
          <cell r="Q109">
            <v>2</v>
          </cell>
          <cell r="R109">
            <v>3</v>
          </cell>
          <cell r="S109">
            <v>51</v>
          </cell>
        </row>
        <row r="110">
          <cell r="H110" t="str">
            <v>105722-CECOF SAN JOSE DE LA DEHESA</v>
          </cell>
          <cell r="I110">
            <v>60</v>
          </cell>
          <cell r="J110">
            <v>51</v>
          </cell>
          <cell r="K110">
            <v>79</v>
          </cell>
          <cell r="L110">
            <v>52</v>
          </cell>
          <cell r="M110">
            <v>49</v>
          </cell>
          <cell r="N110">
            <v>54</v>
          </cell>
          <cell r="O110">
            <v>33</v>
          </cell>
          <cell r="P110">
            <v>40</v>
          </cell>
          <cell r="Q110">
            <v>48</v>
          </cell>
          <cell r="R110">
            <v>118</v>
          </cell>
          <cell r="S110">
            <v>584</v>
          </cell>
        </row>
        <row r="111">
          <cell r="H111" t="str">
            <v>105723-CECOF LIMARI</v>
          </cell>
          <cell r="I111">
            <v>32</v>
          </cell>
          <cell r="J111">
            <v>21</v>
          </cell>
          <cell r="K111">
            <v>19</v>
          </cell>
          <cell r="L111">
            <v>26</v>
          </cell>
          <cell r="M111">
            <v>22</v>
          </cell>
          <cell r="N111">
            <v>14</v>
          </cell>
          <cell r="O111">
            <v>22</v>
          </cell>
          <cell r="P111">
            <v>25</v>
          </cell>
          <cell r="Q111">
            <v>16</v>
          </cell>
          <cell r="R111">
            <v>36</v>
          </cell>
          <cell r="S111">
            <v>233</v>
          </cell>
        </row>
        <row r="112">
          <cell r="I112">
            <v>336</v>
          </cell>
          <cell r="J112">
            <v>299</v>
          </cell>
          <cell r="K112">
            <v>387</v>
          </cell>
          <cell r="L112">
            <v>296</v>
          </cell>
          <cell r="M112">
            <v>331</v>
          </cell>
          <cell r="N112">
            <v>345</v>
          </cell>
          <cell r="O112">
            <v>272</v>
          </cell>
          <cell r="P112">
            <v>452</v>
          </cell>
          <cell r="Q112">
            <v>391</v>
          </cell>
          <cell r="R112">
            <v>313</v>
          </cell>
          <cell r="S112">
            <v>3422</v>
          </cell>
        </row>
        <row r="113">
          <cell r="H113" t="str">
            <v>105105-HOSPITAL COMBARBALA</v>
          </cell>
          <cell r="I113">
            <v>60</v>
          </cell>
          <cell r="J113">
            <v>59</v>
          </cell>
          <cell r="K113">
            <v>59</v>
          </cell>
          <cell r="L113">
            <v>47</v>
          </cell>
          <cell r="M113">
            <v>64</v>
          </cell>
          <cell r="N113">
            <v>45</v>
          </cell>
          <cell r="O113">
            <v>58</v>
          </cell>
          <cell r="P113">
            <v>45</v>
          </cell>
          <cell r="Q113">
            <v>53</v>
          </cell>
          <cell r="R113">
            <v>52</v>
          </cell>
          <cell r="S113">
            <v>542</v>
          </cell>
        </row>
        <row r="114">
          <cell r="H114" t="str">
            <v>105433-P.S.R. SAN LORENZO</v>
          </cell>
          <cell r="I114">
            <v>3</v>
          </cell>
          <cell r="J114">
            <v>2</v>
          </cell>
          <cell r="L114">
            <v>2</v>
          </cell>
          <cell r="N114">
            <v>6</v>
          </cell>
          <cell r="O114">
            <v>6</v>
          </cell>
          <cell r="P114">
            <v>3</v>
          </cell>
          <cell r="Q114">
            <v>7</v>
          </cell>
          <cell r="R114">
            <v>5</v>
          </cell>
          <cell r="S114">
            <v>34</v>
          </cell>
        </row>
        <row r="115">
          <cell r="H115" t="str">
            <v>105434-P.S.R. SAN MARCOS</v>
          </cell>
          <cell r="I115">
            <v>14</v>
          </cell>
          <cell r="J115">
            <v>15</v>
          </cell>
          <cell r="K115">
            <v>17</v>
          </cell>
          <cell r="L115">
            <v>30</v>
          </cell>
          <cell r="M115">
            <v>30</v>
          </cell>
          <cell r="N115">
            <v>5</v>
          </cell>
          <cell r="O115">
            <v>11</v>
          </cell>
          <cell r="P115">
            <v>27</v>
          </cell>
          <cell r="Q115">
            <v>28</v>
          </cell>
          <cell r="R115">
            <v>19</v>
          </cell>
          <cell r="S115">
            <v>196</v>
          </cell>
        </row>
        <row r="116">
          <cell r="H116" t="str">
            <v>105441-P.S.R. MANQUEHUA</v>
          </cell>
          <cell r="I116">
            <v>19</v>
          </cell>
          <cell r="J116">
            <v>0</v>
          </cell>
          <cell r="K116">
            <v>5</v>
          </cell>
          <cell r="L116">
            <v>18</v>
          </cell>
          <cell r="M116">
            <v>12</v>
          </cell>
          <cell r="N116">
            <v>8</v>
          </cell>
          <cell r="O116">
            <v>9</v>
          </cell>
          <cell r="P116">
            <v>9</v>
          </cell>
          <cell r="Q116">
            <v>8</v>
          </cell>
          <cell r="R116">
            <v>9</v>
          </cell>
          <cell r="S116">
            <v>97</v>
          </cell>
        </row>
        <row r="117">
          <cell r="H117" t="str">
            <v>105459-P.S.R. BARRANCAS                </v>
          </cell>
          <cell r="I117">
            <v>4</v>
          </cell>
          <cell r="J117">
            <v>1</v>
          </cell>
          <cell r="K117">
            <v>2</v>
          </cell>
          <cell r="L117">
            <v>1</v>
          </cell>
          <cell r="M117">
            <v>8</v>
          </cell>
          <cell r="N117">
            <v>4</v>
          </cell>
          <cell r="O117">
            <v>5</v>
          </cell>
          <cell r="P117">
            <v>5</v>
          </cell>
          <cell r="Q117">
            <v>14</v>
          </cell>
          <cell r="R117">
            <v>4</v>
          </cell>
          <cell r="S117">
            <v>48</v>
          </cell>
        </row>
        <row r="118">
          <cell r="H118" t="str">
            <v>105460-P.S.R. COGOTI 18</v>
          </cell>
          <cell r="I118">
            <v>6</v>
          </cell>
          <cell r="J118">
            <v>8</v>
          </cell>
          <cell r="K118">
            <v>8</v>
          </cell>
          <cell r="L118">
            <v>9</v>
          </cell>
          <cell r="M118">
            <v>22</v>
          </cell>
          <cell r="N118">
            <v>2</v>
          </cell>
          <cell r="O118">
            <v>6</v>
          </cell>
          <cell r="P118">
            <v>12</v>
          </cell>
          <cell r="Q118">
            <v>18</v>
          </cell>
          <cell r="R118">
            <v>6</v>
          </cell>
          <cell r="S118">
            <v>97</v>
          </cell>
        </row>
        <row r="119">
          <cell r="H119" t="str">
            <v>105461-P.S.R. EL HUACHO</v>
          </cell>
          <cell r="I119">
            <v>8</v>
          </cell>
          <cell r="J119">
            <v>3</v>
          </cell>
          <cell r="K119">
            <v>9</v>
          </cell>
          <cell r="L119">
            <v>16</v>
          </cell>
          <cell r="M119">
            <v>6</v>
          </cell>
          <cell r="N119">
            <v>2</v>
          </cell>
          <cell r="O119">
            <v>4</v>
          </cell>
          <cell r="P119">
            <v>8</v>
          </cell>
          <cell r="Q119">
            <v>5</v>
          </cell>
          <cell r="R119">
            <v>7</v>
          </cell>
          <cell r="S119">
            <v>68</v>
          </cell>
        </row>
        <row r="120">
          <cell r="H120" t="str">
            <v>105462-P.S.R. EL SAUCE</v>
          </cell>
          <cell r="I120">
            <v>1</v>
          </cell>
          <cell r="J120">
            <v>2</v>
          </cell>
          <cell r="L120">
            <v>1</v>
          </cell>
          <cell r="M120">
            <v>4</v>
          </cell>
          <cell r="N120">
            <v>9</v>
          </cell>
          <cell r="O120">
            <v>7</v>
          </cell>
          <cell r="P120">
            <v>10</v>
          </cell>
          <cell r="Q120">
            <v>6</v>
          </cell>
          <cell r="R120">
            <v>9</v>
          </cell>
          <cell r="S120">
            <v>49</v>
          </cell>
        </row>
        <row r="121">
          <cell r="H121" t="str">
            <v>105463-P.S.R. QUILITAPIA</v>
          </cell>
          <cell r="I121">
            <v>5</v>
          </cell>
          <cell r="J121">
            <v>5</v>
          </cell>
          <cell r="K121">
            <v>1</v>
          </cell>
          <cell r="L121">
            <v>3</v>
          </cell>
          <cell r="M121">
            <v>10</v>
          </cell>
          <cell r="N121">
            <v>5</v>
          </cell>
          <cell r="O121">
            <v>31</v>
          </cell>
          <cell r="P121">
            <v>17</v>
          </cell>
          <cell r="Q121">
            <v>7</v>
          </cell>
          <cell r="R121">
            <v>18</v>
          </cell>
          <cell r="S121">
            <v>102</v>
          </cell>
        </row>
        <row r="122">
          <cell r="H122" t="str">
            <v>105464-P.S.R. LA LIGUA</v>
          </cell>
          <cell r="I122">
            <v>6</v>
          </cell>
          <cell r="J122">
            <v>3</v>
          </cell>
          <cell r="K122">
            <v>8</v>
          </cell>
          <cell r="L122">
            <v>6</v>
          </cell>
          <cell r="M122">
            <v>8</v>
          </cell>
          <cell r="N122">
            <v>9</v>
          </cell>
          <cell r="O122">
            <v>4</v>
          </cell>
          <cell r="P122">
            <v>18</v>
          </cell>
          <cell r="Q122">
            <v>8</v>
          </cell>
          <cell r="R122">
            <v>9</v>
          </cell>
          <cell r="S122">
            <v>79</v>
          </cell>
        </row>
        <row r="123">
          <cell r="H123" t="str">
            <v>105465-P.S.R. RAMADILLA</v>
          </cell>
          <cell r="I123">
            <v>10</v>
          </cell>
          <cell r="J123">
            <v>3</v>
          </cell>
          <cell r="K123">
            <v>13</v>
          </cell>
          <cell r="L123">
            <v>5</v>
          </cell>
          <cell r="M123">
            <v>6</v>
          </cell>
          <cell r="N123">
            <v>8</v>
          </cell>
          <cell r="O123">
            <v>9</v>
          </cell>
          <cell r="P123">
            <v>9</v>
          </cell>
          <cell r="Q123">
            <v>12</v>
          </cell>
          <cell r="R123">
            <v>4</v>
          </cell>
          <cell r="S123">
            <v>79</v>
          </cell>
        </row>
        <row r="124">
          <cell r="H124" t="str">
            <v>105466-P.S.R. VALLE HERMOSO</v>
          </cell>
          <cell r="I124">
            <v>5</v>
          </cell>
          <cell r="K124">
            <v>4</v>
          </cell>
          <cell r="L124">
            <v>2</v>
          </cell>
          <cell r="M124">
            <v>2</v>
          </cell>
          <cell r="N124">
            <v>5</v>
          </cell>
          <cell r="O124">
            <v>9</v>
          </cell>
          <cell r="P124">
            <v>8</v>
          </cell>
          <cell r="Q124">
            <v>6</v>
          </cell>
          <cell r="R124">
            <v>5</v>
          </cell>
          <cell r="S124">
            <v>46</v>
          </cell>
        </row>
        <row r="125">
          <cell r="H125" t="str">
            <v>105490-P.S.R. EL DURAZNO</v>
          </cell>
          <cell r="K125">
            <v>1</v>
          </cell>
          <cell r="L125">
            <v>2</v>
          </cell>
          <cell r="M125">
            <v>2</v>
          </cell>
          <cell r="N125">
            <v>26</v>
          </cell>
          <cell r="O125">
            <v>3</v>
          </cell>
          <cell r="Q125">
            <v>3</v>
          </cell>
          <cell r="R125">
            <v>3</v>
          </cell>
          <cell r="S125">
            <v>40</v>
          </cell>
        </row>
        <row r="126">
          <cell r="I126">
            <v>141</v>
          </cell>
          <cell r="J126">
            <v>101</v>
          </cell>
          <cell r="K126">
            <v>127</v>
          </cell>
          <cell r="L126">
            <v>142</v>
          </cell>
          <cell r="M126">
            <v>174</v>
          </cell>
          <cell r="N126">
            <v>134</v>
          </cell>
          <cell r="O126">
            <v>162</v>
          </cell>
          <cell r="P126">
            <v>171</v>
          </cell>
          <cell r="Q126">
            <v>175</v>
          </cell>
          <cell r="R126">
            <v>150</v>
          </cell>
          <cell r="S126">
            <v>1477</v>
          </cell>
        </row>
        <row r="127">
          <cell r="H127" t="str">
            <v>105307-CES. RURAL MONTE PATRIA</v>
          </cell>
          <cell r="I127">
            <v>9</v>
          </cell>
          <cell r="J127">
            <v>39</v>
          </cell>
          <cell r="K127">
            <v>17</v>
          </cell>
          <cell r="L127">
            <v>21</v>
          </cell>
          <cell r="M127">
            <v>38</v>
          </cell>
          <cell r="N127">
            <v>46</v>
          </cell>
          <cell r="O127">
            <v>26</v>
          </cell>
          <cell r="P127">
            <v>31</v>
          </cell>
          <cell r="Q127">
            <v>24</v>
          </cell>
          <cell r="R127">
            <v>42</v>
          </cell>
          <cell r="S127">
            <v>293</v>
          </cell>
        </row>
        <row r="128">
          <cell r="H128" t="str">
            <v>105311-CES. RURAL CHAÑARAL ALTO</v>
          </cell>
          <cell r="I128">
            <v>10</v>
          </cell>
          <cell r="J128">
            <v>13</v>
          </cell>
          <cell r="K128">
            <v>23</v>
          </cell>
          <cell r="L128">
            <v>21</v>
          </cell>
          <cell r="M128">
            <v>73</v>
          </cell>
          <cell r="N128">
            <v>24</v>
          </cell>
          <cell r="O128">
            <v>20</v>
          </cell>
          <cell r="P128">
            <v>25</v>
          </cell>
          <cell r="Q128">
            <v>20</v>
          </cell>
          <cell r="R128">
            <v>21</v>
          </cell>
          <cell r="S128">
            <v>250</v>
          </cell>
        </row>
        <row r="129">
          <cell r="H129" t="str">
            <v>105312-CES. RURAL CAREN</v>
          </cell>
          <cell r="I129">
            <v>17</v>
          </cell>
          <cell r="J129">
            <v>28</v>
          </cell>
          <cell r="K129">
            <v>7</v>
          </cell>
          <cell r="L129">
            <v>2</v>
          </cell>
          <cell r="M129">
            <v>5</v>
          </cell>
          <cell r="N129">
            <v>6</v>
          </cell>
          <cell r="O129">
            <v>17</v>
          </cell>
          <cell r="P129">
            <v>15</v>
          </cell>
          <cell r="Q129">
            <v>16</v>
          </cell>
          <cell r="R129">
            <v>7</v>
          </cell>
          <cell r="S129">
            <v>120</v>
          </cell>
        </row>
        <row r="130">
          <cell r="H130" t="str">
            <v>105318-CES. RURAL EL PALQUI</v>
          </cell>
          <cell r="I130">
            <v>51</v>
          </cell>
          <cell r="J130">
            <v>89</v>
          </cell>
          <cell r="K130">
            <v>38</v>
          </cell>
          <cell r="L130">
            <v>74</v>
          </cell>
          <cell r="M130">
            <v>57</v>
          </cell>
          <cell r="N130">
            <v>45</v>
          </cell>
          <cell r="O130">
            <v>59</v>
          </cell>
          <cell r="P130">
            <v>39</v>
          </cell>
          <cell r="Q130">
            <v>41</v>
          </cell>
          <cell r="R130">
            <v>21</v>
          </cell>
          <cell r="S130">
            <v>514</v>
          </cell>
        </row>
        <row r="131">
          <cell r="H131" t="str">
            <v>105425-P.S.R. CHILECITO</v>
          </cell>
          <cell r="I131">
            <v>4</v>
          </cell>
          <cell r="J131">
            <v>6</v>
          </cell>
          <cell r="M131">
            <v>3</v>
          </cell>
          <cell r="R131">
            <v>2</v>
          </cell>
          <cell r="S131">
            <v>15</v>
          </cell>
        </row>
        <row r="132">
          <cell r="H132" t="str">
            <v>105427-P.S.R. HACIENDA VALDIVIA</v>
          </cell>
          <cell r="I132">
            <v>1</v>
          </cell>
          <cell r="K132">
            <v>2</v>
          </cell>
          <cell r="L132">
            <v>1</v>
          </cell>
          <cell r="M132">
            <v>4</v>
          </cell>
          <cell r="P132">
            <v>2</v>
          </cell>
          <cell r="Q132">
            <v>2</v>
          </cell>
          <cell r="R132">
            <v>2</v>
          </cell>
          <cell r="S132">
            <v>14</v>
          </cell>
        </row>
        <row r="133">
          <cell r="H133" t="str">
            <v>105428-P.S.R. HUATULAME</v>
          </cell>
          <cell r="I133">
            <v>1</v>
          </cell>
          <cell r="M133">
            <v>2</v>
          </cell>
          <cell r="N133">
            <v>8</v>
          </cell>
          <cell r="O133">
            <v>3</v>
          </cell>
          <cell r="P133">
            <v>1</v>
          </cell>
          <cell r="Q133">
            <v>3</v>
          </cell>
          <cell r="R133">
            <v>8</v>
          </cell>
          <cell r="S133">
            <v>26</v>
          </cell>
        </row>
        <row r="134">
          <cell r="H134" t="str">
            <v>105430-P.S.R. MIALQUI</v>
          </cell>
          <cell r="I134">
            <v>4</v>
          </cell>
          <cell r="J134">
            <v>6</v>
          </cell>
          <cell r="K134">
            <v>2</v>
          </cell>
          <cell r="L134">
            <v>3</v>
          </cell>
          <cell r="M134">
            <v>4</v>
          </cell>
          <cell r="N134">
            <v>2</v>
          </cell>
          <cell r="O134">
            <v>3</v>
          </cell>
          <cell r="P134">
            <v>3</v>
          </cell>
          <cell r="Q134">
            <v>3</v>
          </cell>
          <cell r="R134">
            <v>6</v>
          </cell>
          <cell r="S134">
            <v>36</v>
          </cell>
        </row>
        <row r="135">
          <cell r="H135" t="str">
            <v>105431-P.S.R. PEDREGAL</v>
          </cell>
          <cell r="I135">
            <v>3</v>
          </cell>
          <cell r="J135">
            <v>4</v>
          </cell>
          <cell r="K135">
            <v>2</v>
          </cell>
          <cell r="L135">
            <v>4</v>
          </cell>
          <cell r="M135">
            <v>6</v>
          </cell>
          <cell r="N135">
            <v>3</v>
          </cell>
          <cell r="O135">
            <v>5</v>
          </cell>
          <cell r="P135">
            <v>4</v>
          </cell>
          <cell r="Q135">
            <v>8</v>
          </cell>
          <cell r="R135">
            <v>20</v>
          </cell>
          <cell r="S135">
            <v>59</v>
          </cell>
        </row>
        <row r="136">
          <cell r="H136" t="str">
            <v>105432-P.S.R. RAPEL</v>
          </cell>
          <cell r="I136">
            <v>2</v>
          </cell>
          <cell r="K136">
            <v>12</v>
          </cell>
          <cell r="L136">
            <v>10</v>
          </cell>
          <cell r="M136">
            <v>20</v>
          </cell>
          <cell r="N136">
            <v>58</v>
          </cell>
          <cell r="O136">
            <v>2</v>
          </cell>
          <cell r="P136">
            <v>30</v>
          </cell>
          <cell r="R136">
            <v>5</v>
          </cell>
          <cell r="S136">
            <v>139</v>
          </cell>
        </row>
        <row r="137">
          <cell r="H137" t="str">
            <v>105435-P.S.R. TULAHUEN</v>
          </cell>
          <cell r="I137">
            <v>10</v>
          </cell>
          <cell r="K137">
            <v>3</v>
          </cell>
          <cell r="L137">
            <v>13</v>
          </cell>
          <cell r="M137">
            <v>4</v>
          </cell>
          <cell r="N137">
            <v>51</v>
          </cell>
          <cell r="O137">
            <v>9</v>
          </cell>
          <cell r="P137">
            <v>4</v>
          </cell>
          <cell r="Q137">
            <v>6</v>
          </cell>
          <cell r="R137">
            <v>12</v>
          </cell>
          <cell r="S137">
            <v>112</v>
          </cell>
        </row>
        <row r="138">
          <cell r="H138" t="str">
            <v>105436-P.S.R. EL MAITEN</v>
          </cell>
          <cell r="J138">
            <v>2</v>
          </cell>
          <cell r="L138">
            <v>3</v>
          </cell>
          <cell r="M138">
            <v>31</v>
          </cell>
          <cell r="N138">
            <v>55</v>
          </cell>
          <cell r="O138">
            <v>2</v>
          </cell>
          <cell r="P138">
            <v>3</v>
          </cell>
          <cell r="Q138">
            <v>1</v>
          </cell>
          <cell r="S138">
            <v>97</v>
          </cell>
        </row>
        <row r="139">
          <cell r="H139" t="str">
            <v>105489-P.S.R. RAMADAS DE TULAHUEN</v>
          </cell>
          <cell r="K139">
            <v>1</v>
          </cell>
          <cell r="L139">
            <v>2</v>
          </cell>
          <cell r="M139">
            <v>2</v>
          </cell>
          <cell r="P139">
            <v>1</v>
          </cell>
          <cell r="S139">
            <v>6</v>
          </cell>
        </row>
        <row r="140">
          <cell r="I140">
            <v>112</v>
          </cell>
          <cell r="J140">
            <v>187</v>
          </cell>
          <cell r="K140">
            <v>107</v>
          </cell>
          <cell r="L140">
            <v>154</v>
          </cell>
          <cell r="M140">
            <v>249</v>
          </cell>
          <cell r="N140">
            <v>298</v>
          </cell>
          <cell r="O140">
            <v>146</v>
          </cell>
          <cell r="P140">
            <v>158</v>
          </cell>
          <cell r="Q140">
            <v>124</v>
          </cell>
          <cell r="R140">
            <v>146</v>
          </cell>
          <cell r="S140">
            <v>1681</v>
          </cell>
        </row>
        <row r="141">
          <cell r="H141" t="str">
            <v>105308-CES. RURAL PUNITAQUI</v>
          </cell>
          <cell r="I141">
            <v>56</v>
          </cell>
          <cell r="J141">
            <v>47</v>
          </cell>
          <cell r="K141">
            <v>59</v>
          </cell>
          <cell r="L141">
            <v>47</v>
          </cell>
          <cell r="M141">
            <v>56</v>
          </cell>
          <cell r="N141">
            <v>56</v>
          </cell>
          <cell r="O141">
            <v>46</v>
          </cell>
          <cell r="P141">
            <v>38</v>
          </cell>
          <cell r="Q141">
            <v>57</v>
          </cell>
          <cell r="R141">
            <v>30</v>
          </cell>
          <cell r="S141">
            <v>492</v>
          </cell>
        </row>
        <row r="142">
          <cell r="H142" t="str">
            <v>105440-P.S.R. DIVISADERO</v>
          </cell>
          <cell r="I142">
            <v>4</v>
          </cell>
          <cell r="J142">
            <v>9</v>
          </cell>
          <cell r="K142">
            <v>14</v>
          </cell>
          <cell r="L142">
            <v>8</v>
          </cell>
          <cell r="N142">
            <v>1</v>
          </cell>
          <cell r="O142">
            <v>6</v>
          </cell>
          <cell r="P142">
            <v>1</v>
          </cell>
          <cell r="Q142">
            <v>13</v>
          </cell>
          <cell r="R142">
            <v>14</v>
          </cell>
          <cell r="S142">
            <v>70</v>
          </cell>
        </row>
        <row r="143">
          <cell r="I143">
            <v>60</v>
          </cell>
          <cell r="J143">
            <v>56</v>
          </cell>
          <cell r="K143">
            <v>73</v>
          </cell>
          <cell r="L143">
            <v>55</v>
          </cell>
          <cell r="M143">
            <v>56</v>
          </cell>
          <cell r="N143">
            <v>57</v>
          </cell>
          <cell r="O143">
            <v>52</v>
          </cell>
          <cell r="P143">
            <v>39</v>
          </cell>
          <cell r="Q143">
            <v>70</v>
          </cell>
          <cell r="R143">
            <v>44</v>
          </cell>
          <cell r="S143">
            <v>562</v>
          </cell>
        </row>
        <row r="144">
          <cell r="H144" t="str">
            <v>105310-CES. RURAL PICHASCA</v>
          </cell>
          <cell r="I144">
            <v>8</v>
          </cell>
          <cell r="J144">
            <v>7</v>
          </cell>
          <cell r="K144">
            <v>39</v>
          </cell>
          <cell r="L144">
            <v>16</v>
          </cell>
          <cell r="M144">
            <v>20</v>
          </cell>
          <cell r="N144">
            <v>8</v>
          </cell>
          <cell r="O144">
            <v>13</v>
          </cell>
          <cell r="P144">
            <v>16</v>
          </cell>
          <cell r="Q144">
            <v>12</v>
          </cell>
          <cell r="R144">
            <v>16</v>
          </cell>
          <cell r="S144">
            <v>155</v>
          </cell>
        </row>
        <row r="145">
          <cell r="H145" t="str">
            <v>105409-P.S.R. EL CHAÑAR</v>
          </cell>
          <cell r="I145">
            <v>6</v>
          </cell>
          <cell r="J145">
            <v>3</v>
          </cell>
          <cell r="K145">
            <v>3</v>
          </cell>
          <cell r="L145">
            <v>7</v>
          </cell>
          <cell r="O145">
            <v>3</v>
          </cell>
          <cell r="Q145">
            <v>2</v>
          </cell>
          <cell r="S145">
            <v>24</v>
          </cell>
        </row>
        <row r="146">
          <cell r="H146" t="str">
            <v>105410-P.S.R. HURTADO</v>
          </cell>
          <cell r="I146">
            <v>4</v>
          </cell>
          <cell r="J146">
            <v>3</v>
          </cell>
          <cell r="K146">
            <v>4</v>
          </cell>
          <cell r="L146">
            <v>2</v>
          </cell>
          <cell r="N146">
            <v>3</v>
          </cell>
          <cell r="O146">
            <v>4</v>
          </cell>
          <cell r="P146">
            <v>1</v>
          </cell>
          <cell r="S146">
            <v>21</v>
          </cell>
        </row>
        <row r="147">
          <cell r="H147" t="str">
            <v>105411-P.S.R. LAS BREAS</v>
          </cell>
          <cell r="I147">
            <v>8</v>
          </cell>
          <cell r="J147">
            <v>10</v>
          </cell>
          <cell r="K147">
            <v>6</v>
          </cell>
          <cell r="L147">
            <v>15</v>
          </cell>
          <cell r="M147">
            <v>12</v>
          </cell>
          <cell r="N147">
            <v>5</v>
          </cell>
          <cell r="O147">
            <v>4</v>
          </cell>
          <cell r="P147">
            <v>29</v>
          </cell>
          <cell r="R147">
            <v>4</v>
          </cell>
          <cell r="S147">
            <v>93</v>
          </cell>
        </row>
        <row r="148">
          <cell r="H148" t="str">
            <v>105413-P.S.R. SAMO ALTO</v>
          </cell>
          <cell r="I148">
            <v>1</v>
          </cell>
          <cell r="K148">
            <v>6</v>
          </cell>
          <cell r="L148">
            <v>6</v>
          </cell>
          <cell r="M148">
            <v>7</v>
          </cell>
          <cell r="N148">
            <v>5</v>
          </cell>
          <cell r="O148">
            <v>5</v>
          </cell>
          <cell r="P148">
            <v>9</v>
          </cell>
          <cell r="Q148">
            <v>2</v>
          </cell>
          <cell r="R148">
            <v>1</v>
          </cell>
          <cell r="S148">
            <v>42</v>
          </cell>
        </row>
        <row r="149">
          <cell r="H149" t="str">
            <v>105414-P.S.R. SERON</v>
          </cell>
          <cell r="I149">
            <v>7</v>
          </cell>
          <cell r="J149">
            <v>5</v>
          </cell>
          <cell r="K149">
            <v>11</v>
          </cell>
          <cell r="L149">
            <v>1</v>
          </cell>
          <cell r="N149">
            <v>5</v>
          </cell>
          <cell r="P149">
            <v>2</v>
          </cell>
          <cell r="Q149">
            <v>1</v>
          </cell>
          <cell r="S149">
            <v>32</v>
          </cell>
        </row>
        <row r="150">
          <cell r="H150" t="str">
            <v>105503-P.S.R. TABAQUEROS</v>
          </cell>
          <cell r="I150">
            <v>6</v>
          </cell>
          <cell r="K150">
            <v>4</v>
          </cell>
          <cell r="L150">
            <v>3</v>
          </cell>
          <cell r="M150">
            <v>5</v>
          </cell>
          <cell r="N150">
            <v>3</v>
          </cell>
          <cell r="P150">
            <v>12</v>
          </cell>
          <cell r="Q150">
            <v>5</v>
          </cell>
          <cell r="R150">
            <v>3</v>
          </cell>
          <cell r="S150">
            <v>41</v>
          </cell>
        </row>
        <row r="151">
          <cell r="I151">
            <v>40</v>
          </cell>
          <cell r="J151">
            <v>28</v>
          </cell>
          <cell r="K151">
            <v>73</v>
          </cell>
          <cell r="L151">
            <v>50</v>
          </cell>
          <cell r="M151">
            <v>44</v>
          </cell>
          <cell r="N151">
            <v>29</v>
          </cell>
          <cell r="O151">
            <v>29</v>
          </cell>
          <cell r="P151">
            <v>69</v>
          </cell>
          <cell r="Q151">
            <v>22</v>
          </cell>
          <cell r="R151">
            <v>24</v>
          </cell>
          <cell r="S151">
            <v>408</v>
          </cell>
        </row>
        <row r="152">
          <cell r="I152">
            <v>3658</v>
          </cell>
          <cell r="J152">
            <v>4077</v>
          </cell>
          <cell r="K152">
            <v>4036</v>
          </cell>
          <cell r="L152">
            <v>3693</v>
          </cell>
          <cell r="M152">
            <v>4613</v>
          </cell>
          <cell r="N152">
            <v>3778</v>
          </cell>
          <cell r="O152">
            <v>3697</v>
          </cell>
          <cell r="P152">
            <v>4319</v>
          </cell>
          <cell r="Q152">
            <v>4143</v>
          </cell>
          <cell r="R152">
            <v>4110</v>
          </cell>
          <cell r="S152">
            <v>40124</v>
          </cell>
        </row>
      </sheetData>
      <sheetData sheetId="20">
        <row r="3">
          <cell r="H3" t="str">
            <v>N_Establecimiento</v>
          </cell>
          <cell r="I3">
            <v>1</v>
          </cell>
          <cell r="J3">
            <v>2</v>
          </cell>
          <cell r="K3">
            <v>3</v>
          </cell>
          <cell r="L3">
            <v>4</v>
          </cell>
          <cell r="M3">
            <v>5</v>
          </cell>
          <cell r="N3">
            <v>6</v>
          </cell>
          <cell r="O3">
            <v>7</v>
          </cell>
          <cell r="P3">
            <v>8</v>
          </cell>
          <cell r="Q3">
            <v>9</v>
          </cell>
          <cell r="R3">
            <v>10</v>
          </cell>
          <cell r="S3" t="str">
            <v>Total general</v>
          </cell>
          <cell r="AC3" t="str">
            <v>N_Establecimiento</v>
          </cell>
          <cell r="AD3">
            <v>1</v>
          </cell>
          <cell r="AE3">
            <v>2</v>
          </cell>
          <cell r="AF3">
            <v>3</v>
          </cell>
          <cell r="AG3">
            <v>4</v>
          </cell>
          <cell r="AH3">
            <v>5</v>
          </cell>
          <cell r="AI3">
            <v>6</v>
          </cell>
          <cell r="AJ3">
            <v>7</v>
          </cell>
          <cell r="AK3">
            <v>8</v>
          </cell>
          <cell r="AL3">
            <v>9</v>
          </cell>
          <cell r="AM3">
            <v>10</v>
          </cell>
          <cell r="AN3" t="str">
            <v>Total general</v>
          </cell>
        </row>
        <row r="4">
          <cell r="H4" t="str">
            <v>105300-CES. CARDENAL CARO</v>
          </cell>
          <cell r="I4">
            <v>17</v>
          </cell>
          <cell r="J4">
            <v>10</v>
          </cell>
          <cell r="K4">
            <v>37</v>
          </cell>
          <cell r="L4">
            <v>18</v>
          </cell>
          <cell r="M4">
            <v>17</v>
          </cell>
          <cell r="N4">
            <v>9</v>
          </cell>
          <cell r="O4">
            <v>9</v>
          </cell>
          <cell r="P4">
            <v>9</v>
          </cell>
          <cell r="Q4">
            <v>15</v>
          </cell>
          <cell r="R4">
            <v>8</v>
          </cell>
          <cell r="S4">
            <v>149</v>
          </cell>
          <cell r="AC4" t="str">
            <v>105300-CES. CARDENAL CARO</v>
          </cell>
          <cell r="AE4">
            <v>2</v>
          </cell>
          <cell r="AF4">
            <v>1</v>
          </cell>
          <cell r="AG4">
            <v>1</v>
          </cell>
          <cell r="AI4">
            <v>18</v>
          </cell>
          <cell r="AJ4">
            <v>5</v>
          </cell>
          <cell r="AK4">
            <v>5</v>
          </cell>
          <cell r="AL4">
            <v>2</v>
          </cell>
          <cell r="AN4">
            <v>34</v>
          </cell>
        </row>
        <row r="5">
          <cell r="H5" t="str">
            <v>105301-CES. LAS COMPAÑIAS</v>
          </cell>
          <cell r="I5">
            <v>5</v>
          </cell>
          <cell r="K5">
            <v>7</v>
          </cell>
          <cell r="L5">
            <v>6</v>
          </cell>
          <cell r="M5">
            <v>7</v>
          </cell>
          <cell r="N5">
            <v>4</v>
          </cell>
          <cell r="O5">
            <v>3</v>
          </cell>
          <cell r="P5">
            <v>5</v>
          </cell>
          <cell r="Q5">
            <v>5</v>
          </cell>
          <cell r="R5">
            <v>1</v>
          </cell>
          <cell r="S5">
            <v>43</v>
          </cell>
          <cell r="AC5" t="str">
            <v>105302-CES. PEDRO AGUIRRE C.</v>
          </cell>
          <cell r="AD5">
            <v>2</v>
          </cell>
          <cell r="AE5">
            <v>42</v>
          </cell>
          <cell r="AF5">
            <v>11</v>
          </cell>
          <cell r="AG5">
            <v>3</v>
          </cell>
          <cell r="AI5">
            <v>25</v>
          </cell>
          <cell r="AJ5">
            <v>6</v>
          </cell>
          <cell r="AK5">
            <v>7</v>
          </cell>
          <cell r="AL5">
            <v>19</v>
          </cell>
          <cell r="AM5">
            <v>12</v>
          </cell>
          <cell r="AN5">
            <v>127</v>
          </cell>
        </row>
        <row r="6">
          <cell r="H6" t="str">
            <v>105302-CES. PEDRO AGUIRRE C.</v>
          </cell>
          <cell r="I6">
            <v>7</v>
          </cell>
          <cell r="J6">
            <v>4</v>
          </cell>
          <cell r="K6">
            <v>10</v>
          </cell>
          <cell r="L6">
            <v>3</v>
          </cell>
          <cell r="M6">
            <v>11</v>
          </cell>
          <cell r="N6">
            <v>14</v>
          </cell>
          <cell r="O6">
            <v>9</v>
          </cell>
          <cell r="P6">
            <v>15</v>
          </cell>
          <cell r="Q6">
            <v>7</v>
          </cell>
          <cell r="R6">
            <v>14</v>
          </cell>
          <cell r="S6">
            <v>94</v>
          </cell>
          <cell r="AC6" t="str">
            <v>105313-CES. SCHAFFHAUSER</v>
          </cell>
          <cell r="AD6">
            <v>11</v>
          </cell>
          <cell r="AE6">
            <v>3</v>
          </cell>
          <cell r="AF6">
            <v>8</v>
          </cell>
          <cell r="AG6">
            <v>4</v>
          </cell>
          <cell r="AH6">
            <v>5</v>
          </cell>
          <cell r="AI6">
            <v>11</v>
          </cell>
          <cell r="AJ6">
            <v>2</v>
          </cell>
          <cell r="AK6">
            <v>2</v>
          </cell>
          <cell r="AM6">
            <v>3</v>
          </cell>
          <cell r="AN6">
            <v>49</v>
          </cell>
        </row>
        <row r="7">
          <cell r="H7" t="str">
            <v>105313-CES. SCHAFFHAUSER</v>
          </cell>
          <cell r="I7">
            <v>14</v>
          </cell>
          <cell r="J7">
            <v>5</v>
          </cell>
          <cell r="K7">
            <v>7</v>
          </cell>
          <cell r="L7">
            <v>6</v>
          </cell>
          <cell r="M7">
            <v>3</v>
          </cell>
          <cell r="N7">
            <v>4</v>
          </cell>
          <cell r="O7">
            <v>2</v>
          </cell>
          <cell r="P7">
            <v>7</v>
          </cell>
          <cell r="Q7">
            <v>7</v>
          </cell>
          <cell r="R7">
            <v>3</v>
          </cell>
          <cell r="S7">
            <v>58</v>
          </cell>
          <cell r="AC7" t="str">
            <v>105319-CES. CARDENAL R.S.H.</v>
          </cell>
          <cell r="AD7">
            <v>11</v>
          </cell>
          <cell r="AE7">
            <v>4</v>
          </cell>
          <cell r="AF7">
            <v>4</v>
          </cell>
          <cell r="AG7">
            <v>19</v>
          </cell>
          <cell r="AH7">
            <v>14</v>
          </cell>
          <cell r="AI7">
            <v>12</v>
          </cell>
          <cell r="AJ7">
            <v>15</v>
          </cell>
          <cell r="AK7">
            <v>10</v>
          </cell>
          <cell r="AL7">
            <v>14</v>
          </cell>
          <cell r="AM7">
            <v>8</v>
          </cell>
          <cell r="AN7">
            <v>111</v>
          </cell>
        </row>
        <row r="8">
          <cell r="H8" t="str">
            <v>105319-CES. CARDENAL R.S.H.</v>
          </cell>
          <cell r="I8">
            <v>3</v>
          </cell>
          <cell r="J8">
            <v>3</v>
          </cell>
          <cell r="K8">
            <v>4</v>
          </cell>
          <cell r="L8">
            <v>5</v>
          </cell>
          <cell r="M8">
            <v>9</v>
          </cell>
          <cell r="N8">
            <v>13</v>
          </cell>
          <cell r="O8">
            <v>11</v>
          </cell>
          <cell r="P8">
            <v>7</v>
          </cell>
          <cell r="Q8">
            <v>8</v>
          </cell>
          <cell r="R8">
            <v>5</v>
          </cell>
          <cell r="S8">
            <v>68</v>
          </cell>
          <cell r="AC8" t="str">
            <v>105325-CESFAM JUAN PABLO II</v>
          </cell>
          <cell r="AF8">
            <v>1</v>
          </cell>
          <cell r="AG8">
            <v>1</v>
          </cell>
          <cell r="AI8">
            <v>5</v>
          </cell>
          <cell r="AK8">
            <v>59</v>
          </cell>
          <cell r="AM8">
            <v>5</v>
          </cell>
          <cell r="AN8">
            <v>71</v>
          </cell>
        </row>
        <row r="9">
          <cell r="H9" t="str">
            <v>105325-CESFAM JUAN PABLO II</v>
          </cell>
          <cell r="I9">
            <v>12</v>
          </cell>
          <cell r="J9">
            <v>13</v>
          </cell>
          <cell r="K9">
            <v>15</v>
          </cell>
          <cell r="L9">
            <v>7</v>
          </cell>
          <cell r="M9">
            <v>20</v>
          </cell>
          <cell r="N9">
            <v>10</v>
          </cell>
          <cell r="O9">
            <v>5</v>
          </cell>
          <cell r="P9">
            <v>11</v>
          </cell>
          <cell r="Q9">
            <v>8</v>
          </cell>
          <cell r="R9">
            <v>12</v>
          </cell>
          <cell r="S9">
            <v>113</v>
          </cell>
          <cell r="AD9">
            <v>24</v>
          </cell>
          <cell r="AE9">
            <v>51</v>
          </cell>
          <cell r="AF9">
            <v>25</v>
          </cell>
          <cell r="AG9">
            <v>28</v>
          </cell>
          <cell r="AH9">
            <v>19</v>
          </cell>
          <cell r="AI9">
            <v>71</v>
          </cell>
          <cell r="AJ9">
            <v>28</v>
          </cell>
          <cell r="AK9">
            <v>83</v>
          </cell>
          <cell r="AL9">
            <v>35</v>
          </cell>
          <cell r="AM9">
            <v>28</v>
          </cell>
          <cell r="AN9">
            <v>392</v>
          </cell>
        </row>
        <row r="10">
          <cell r="H10" t="str">
            <v>105400-P.S.R. ALGARROBITO            </v>
          </cell>
          <cell r="J10">
            <v>1</v>
          </cell>
          <cell r="K10">
            <v>2</v>
          </cell>
          <cell r="L10">
            <v>2</v>
          </cell>
          <cell r="N10">
            <v>4</v>
          </cell>
          <cell r="O10">
            <v>2</v>
          </cell>
          <cell r="P10">
            <v>3</v>
          </cell>
          <cell r="R10">
            <v>2</v>
          </cell>
          <cell r="S10">
            <v>16</v>
          </cell>
          <cell r="AC10" t="str">
            <v>105303-CES. SAN JUAN</v>
          </cell>
          <cell r="AD10">
            <v>13</v>
          </cell>
          <cell r="AF10">
            <v>2</v>
          </cell>
          <cell r="AG10">
            <v>2</v>
          </cell>
          <cell r="AL10">
            <v>2</v>
          </cell>
          <cell r="AN10">
            <v>19</v>
          </cell>
        </row>
        <row r="11">
          <cell r="H11" t="str">
            <v>105401-P.S.R. LAS ROJAS</v>
          </cell>
          <cell r="L11">
            <v>1</v>
          </cell>
          <cell r="Q11">
            <v>1</v>
          </cell>
          <cell r="S11">
            <v>2</v>
          </cell>
          <cell r="AC11" t="str">
            <v>105304-CES. SANTA CECILIA</v>
          </cell>
          <cell r="AD11">
            <v>1</v>
          </cell>
          <cell r="AN11">
            <v>1</v>
          </cell>
        </row>
        <row r="12">
          <cell r="I12">
            <v>58</v>
          </cell>
          <cell r="J12">
            <v>36</v>
          </cell>
          <cell r="K12">
            <v>82</v>
          </cell>
          <cell r="L12">
            <v>48</v>
          </cell>
          <cell r="M12">
            <v>67</v>
          </cell>
          <cell r="N12">
            <v>58</v>
          </cell>
          <cell r="O12">
            <v>41</v>
          </cell>
          <cell r="P12">
            <v>57</v>
          </cell>
          <cell r="Q12">
            <v>51</v>
          </cell>
          <cell r="R12">
            <v>45</v>
          </cell>
          <cell r="S12">
            <v>543</v>
          </cell>
          <cell r="AC12" t="str">
            <v>105305-CES. TIERRAS BLANCAS</v>
          </cell>
          <cell r="AD12">
            <v>3</v>
          </cell>
          <cell r="AF12">
            <v>19</v>
          </cell>
          <cell r="AH12">
            <v>7</v>
          </cell>
          <cell r="AI12">
            <v>23</v>
          </cell>
          <cell r="AJ12">
            <v>2</v>
          </cell>
          <cell r="AK12">
            <v>1</v>
          </cell>
          <cell r="AL12">
            <v>3</v>
          </cell>
          <cell r="AM12">
            <v>1</v>
          </cell>
          <cell r="AN12">
            <v>59</v>
          </cell>
        </row>
        <row r="13">
          <cell r="H13" t="str">
            <v>105303-CES. SAN JUAN</v>
          </cell>
          <cell r="I13">
            <v>3</v>
          </cell>
          <cell r="J13">
            <v>4</v>
          </cell>
          <cell r="K13">
            <v>9</v>
          </cell>
          <cell r="L13">
            <v>9</v>
          </cell>
          <cell r="M13">
            <v>25</v>
          </cell>
          <cell r="N13">
            <v>17</v>
          </cell>
          <cell r="O13">
            <v>13</v>
          </cell>
          <cell r="P13">
            <v>9</v>
          </cell>
          <cell r="Q13">
            <v>12</v>
          </cell>
          <cell r="R13">
            <v>5</v>
          </cell>
          <cell r="S13">
            <v>106</v>
          </cell>
          <cell r="AC13" t="str">
            <v>105321-CES. RURAL  TONGOY</v>
          </cell>
          <cell r="AL13">
            <v>1</v>
          </cell>
          <cell r="AN13">
            <v>1</v>
          </cell>
        </row>
        <row r="14">
          <cell r="H14" t="str">
            <v>105304-CES. SANTA CECILIA</v>
          </cell>
          <cell r="I14">
            <v>6</v>
          </cell>
          <cell r="J14">
            <v>7</v>
          </cell>
          <cell r="K14">
            <v>8</v>
          </cell>
          <cell r="L14">
            <v>4</v>
          </cell>
          <cell r="M14">
            <v>3</v>
          </cell>
          <cell r="N14">
            <v>12</v>
          </cell>
          <cell r="O14">
            <v>15</v>
          </cell>
          <cell r="P14">
            <v>15</v>
          </cell>
          <cell r="Q14">
            <v>9</v>
          </cell>
          <cell r="R14">
            <v>9</v>
          </cell>
          <cell r="S14">
            <v>88</v>
          </cell>
          <cell r="AD14">
            <v>17</v>
          </cell>
          <cell r="AF14">
            <v>21</v>
          </cell>
          <cell r="AG14">
            <v>2</v>
          </cell>
          <cell r="AH14">
            <v>7</v>
          </cell>
          <cell r="AI14">
            <v>23</v>
          </cell>
          <cell r="AJ14">
            <v>2</v>
          </cell>
          <cell r="AK14">
            <v>1</v>
          </cell>
          <cell r="AL14">
            <v>6</v>
          </cell>
          <cell r="AM14">
            <v>1</v>
          </cell>
          <cell r="AN14">
            <v>80</v>
          </cell>
        </row>
        <row r="15">
          <cell r="H15" t="str">
            <v>105305-CES. TIERRAS BLANCAS</v>
          </cell>
          <cell r="I15">
            <v>13</v>
          </cell>
          <cell r="J15">
            <v>16</v>
          </cell>
          <cell r="K15">
            <v>26</v>
          </cell>
          <cell r="L15">
            <v>25</v>
          </cell>
          <cell r="M15">
            <v>54</v>
          </cell>
          <cell r="N15">
            <v>42</v>
          </cell>
          <cell r="O15">
            <v>43</v>
          </cell>
          <cell r="P15">
            <v>17</v>
          </cell>
          <cell r="Q15">
            <v>24</v>
          </cell>
          <cell r="R15">
            <v>14</v>
          </cell>
          <cell r="S15">
            <v>274</v>
          </cell>
          <cell r="AC15" t="str">
            <v>105106-HOSPITAL ANDACOLLO</v>
          </cell>
          <cell r="AD15">
            <v>30</v>
          </cell>
          <cell r="AF15">
            <v>1</v>
          </cell>
          <cell r="AM15">
            <v>1</v>
          </cell>
          <cell r="AN15">
            <v>32</v>
          </cell>
        </row>
        <row r="16">
          <cell r="H16" t="str">
            <v>105321-CES. RURAL  TONGOY</v>
          </cell>
          <cell r="J16">
            <v>2</v>
          </cell>
          <cell r="P16">
            <v>1</v>
          </cell>
          <cell r="Q16">
            <v>3</v>
          </cell>
          <cell r="R16">
            <v>1</v>
          </cell>
          <cell r="S16">
            <v>7</v>
          </cell>
          <cell r="AD16">
            <v>30</v>
          </cell>
          <cell r="AF16">
            <v>1</v>
          </cell>
          <cell r="AM16">
            <v>1</v>
          </cell>
          <cell r="AN16">
            <v>32</v>
          </cell>
        </row>
        <row r="17">
          <cell r="H17" t="str">
            <v>105323-CES. DR. SERGIO AGUILAR</v>
          </cell>
          <cell r="I17">
            <v>2</v>
          </cell>
          <cell r="J17">
            <v>4</v>
          </cell>
          <cell r="K17">
            <v>6</v>
          </cell>
          <cell r="L17">
            <v>6</v>
          </cell>
          <cell r="M17">
            <v>10</v>
          </cell>
          <cell r="N17">
            <v>6</v>
          </cell>
          <cell r="O17">
            <v>21</v>
          </cell>
          <cell r="P17">
            <v>28</v>
          </cell>
          <cell r="Q17">
            <v>20</v>
          </cell>
          <cell r="R17">
            <v>8</v>
          </cell>
          <cell r="S17">
            <v>111</v>
          </cell>
          <cell r="AC17" t="str">
            <v>105314-CES. LA HIGUERA</v>
          </cell>
          <cell r="AI17">
            <v>3</v>
          </cell>
          <cell r="AN17">
            <v>3</v>
          </cell>
        </row>
        <row r="18">
          <cell r="H18" t="str">
            <v>105404-P.S.R. EL TANGUE                         </v>
          </cell>
          <cell r="K18">
            <v>1</v>
          </cell>
          <cell r="L18">
            <v>4</v>
          </cell>
          <cell r="S18">
            <v>5</v>
          </cell>
          <cell r="AC18" t="str">
            <v>105500-P.S.R. CALETA HORNOS        </v>
          </cell>
          <cell r="AJ18">
            <v>4</v>
          </cell>
          <cell r="AN18">
            <v>4</v>
          </cell>
        </row>
        <row r="19">
          <cell r="H19" t="str">
            <v>105406-P.S.R. PAN DE AZUCAR</v>
          </cell>
          <cell r="J19">
            <v>1</v>
          </cell>
          <cell r="K19">
            <v>4</v>
          </cell>
          <cell r="L19">
            <v>1</v>
          </cell>
          <cell r="M19">
            <v>2</v>
          </cell>
          <cell r="N19">
            <v>3</v>
          </cell>
          <cell r="O19">
            <v>3</v>
          </cell>
          <cell r="P19">
            <v>1</v>
          </cell>
          <cell r="Q19">
            <v>1</v>
          </cell>
          <cell r="R19">
            <v>2</v>
          </cell>
          <cell r="S19">
            <v>18</v>
          </cell>
          <cell r="AI19">
            <v>3</v>
          </cell>
          <cell r="AJ19">
            <v>4</v>
          </cell>
          <cell r="AN19">
            <v>7</v>
          </cell>
        </row>
        <row r="20">
          <cell r="H20" t="str">
            <v>105407-P.S.R. TAMBILLOS</v>
          </cell>
          <cell r="P20">
            <v>1</v>
          </cell>
          <cell r="S20">
            <v>1</v>
          </cell>
          <cell r="AC20" t="str">
            <v>105326-CESFAM SAN RAFAEL</v>
          </cell>
          <cell r="AF20">
            <v>2</v>
          </cell>
          <cell r="AK20">
            <v>1</v>
          </cell>
          <cell r="AN20">
            <v>3</v>
          </cell>
        </row>
        <row r="21">
          <cell r="I21">
            <v>24</v>
          </cell>
          <cell r="J21">
            <v>34</v>
          </cell>
          <cell r="K21">
            <v>54</v>
          </cell>
          <cell r="L21">
            <v>49</v>
          </cell>
          <cell r="M21">
            <v>94</v>
          </cell>
          <cell r="N21">
            <v>80</v>
          </cell>
          <cell r="O21">
            <v>95</v>
          </cell>
          <cell r="P21">
            <v>72</v>
          </cell>
          <cell r="Q21">
            <v>69</v>
          </cell>
          <cell r="R21">
            <v>39</v>
          </cell>
          <cell r="S21">
            <v>610</v>
          </cell>
          <cell r="AF21">
            <v>2</v>
          </cell>
          <cell r="AK21">
            <v>1</v>
          </cell>
          <cell r="AN21">
            <v>3</v>
          </cell>
        </row>
        <row r="22">
          <cell r="H22" t="str">
            <v>105106-HOSPITAL ANDACOLLO</v>
          </cell>
          <cell r="I22">
            <v>3</v>
          </cell>
          <cell r="K22">
            <v>1</v>
          </cell>
          <cell r="L22">
            <v>4</v>
          </cell>
          <cell r="M22">
            <v>1</v>
          </cell>
          <cell r="N22">
            <v>6</v>
          </cell>
          <cell r="O22">
            <v>2</v>
          </cell>
          <cell r="Q22">
            <v>3</v>
          </cell>
          <cell r="S22">
            <v>20</v>
          </cell>
          <cell r="AC22" t="str">
            <v>105104-HOSPITAL SALAMANCA</v>
          </cell>
          <cell r="AF22">
            <v>1</v>
          </cell>
          <cell r="AG22">
            <v>1</v>
          </cell>
          <cell r="AH22">
            <v>6</v>
          </cell>
          <cell r="AI22">
            <v>1</v>
          </cell>
          <cell r="AJ22">
            <v>3</v>
          </cell>
          <cell r="AK22">
            <v>10</v>
          </cell>
          <cell r="AL22">
            <v>7</v>
          </cell>
          <cell r="AM22">
            <v>5</v>
          </cell>
          <cell r="AN22">
            <v>34</v>
          </cell>
        </row>
        <row r="23">
          <cell r="I23">
            <v>3</v>
          </cell>
          <cell r="K23">
            <v>1</v>
          </cell>
          <cell r="L23">
            <v>4</v>
          </cell>
          <cell r="M23">
            <v>1</v>
          </cell>
          <cell r="N23">
            <v>6</v>
          </cell>
          <cell r="O23">
            <v>2</v>
          </cell>
          <cell r="Q23">
            <v>3</v>
          </cell>
          <cell r="S23">
            <v>20</v>
          </cell>
          <cell r="AC23" t="str">
            <v>105452-P.S.R. CUNCUMEN                 </v>
          </cell>
          <cell r="AF23">
            <v>1</v>
          </cell>
          <cell r="AI23">
            <v>1</v>
          </cell>
          <cell r="AM23">
            <v>2</v>
          </cell>
          <cell r="AN23">
            <v>4</v>
          </cell>
        </row>
        <row r="24">
          <cell r="H24" t="str">
            <v>105314-CES. LA HIGUERA</v>
          </cell>
          <cell r="K24">
            <v>1</v>
          </cell>
          <cell r="M24">
            <v>1</v>
          </cell>
          <cell r="N24">
            <v>1</v>
          </cell>
          <cell r="P24">
            <v>1</v>
          </cell>
          <cell r="S24">
            <v>4</v>
          </cell>
          <cell r="AF24">
            <v>2</v>
          </cell>
          <cell r="AG24">
            <v>1</v>
          </cell>
          <cell r="AH24">
            <v>6</v>
          </cell>
          <cell r="AI24">
            <v>2</v>
          </cell>
          <cell r="AJ24">
            <v>3</v>
          </cell>
          <cell r="AK24">
            <v>10</v>
          </cell>
          <cell r="AL24">
            <v>7</v>
          </cell>
          <cell r="AM24">
            <v>7</v>
          </cell>
          <cell r="AN24">
            <v>38</v>
          </cell>
        </row>
        <row r="25">
          <cell r="H25" t="str">
            <v>105500-P.S.R. CALETA HORNOS        </v>
          </cell>
          <cell r="K25">
            <v>1</v>
          </cell>
          <cell r="M25">
            <v>1</v>
          </cell>
          <cell r="O25">
            <v>3</v>
          </cell>
          <cell r="P25">
            <v>1</v>
          </cell>
          <cell r="S25">
            <v>6</v>
          </cell>
          <cell r="AC25" t="str">
            <v>105322-CES. MARCOS MACUADA</v>
          </cell>
          <cell r="AF25">
            <v>1</v>
          </cell>
          <cell r="AG25">
            <v>7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N25">
            <v>12</v>
          </cell>
        </row>
        <row r="26">
          <cell r="H26" t="str">
            <v>105506-P.S.R. EL TRAPICHE</v>
          </cell>
          <cell r="K26">
            <v>2</v>
          </cell>
          <cell r="N26">
            <v>3</v>
          </cell>
          <cell r="R26">
            <v>1</v>
          </cell>
          <cell r="S26">
            <v>6</v>
          </cell>
          <cell r="AF26">
            <v>1</v>
          </cell>
          <cell r="AG26">
            <v>7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N26">
            <v>12</v>
          </cell>
        </row>
        <row r="27">
          <cell r="K27">
            <v>4</v>
          </cell>
          <cell r="M27">
            <v>2</v>
          </cell>
          <cell r="N27">
            <v>4</v>
          </cell>
          <cell r="O27">
            <v>3</v>
          </cell>
          <cell r="P27">
            <v>2</v>
          </cell>
          <cell r="R27">
            <v>1</v>
          </cell>
          <cell r="S27">
            <v>16</v>
          </cell>
          <cell r="AC27" t="str">
            <v>105105-HOSPITAL COMBARBALA</v>
          </cell>
          <cell r="AD27">
            <v>1</v>
          </cell>
          <cell r="AE27">
            <v>1</v>
          </cell>
          <cell r="AF27">
            <v>1</v>
          </cell>
          <cell r="AH27">
            <v>1</v>
          </cell>
          <cell r="AI27">
            <v>1</v>
          </cell>
          <cell r="AK27">
            <v>1</v>
          </cell>
          <cell r="AN27">
            <v>6</v>
          </cell>
        </row>
        <row r="28">
          <cell r="H28" t="str">
            <v>105306-CES. PAIHUANO</v>
          </cell>
          <cell r="I28">
            <v>1</v>
          </cell>
          <cell r="J28">
            <v>2</v>
          </cell>
          <cell r="L28">
            <v>1</v>
          </cell>
          <cell r="N28">
            <v>2</v>
          </cell>
          <cell r="P28">
            <v>1</v>
          </cell>
          <cell r="R28">
            <v>1</v>
          </cell>
          <cell r="S28">
            <v>8</v>
          </cell>
          <cell r="AC28" t="str">
            <v>105460-P.S.R. COGOTI 18</v>
          </cell>
          <cell r="AK28">
            <v>1</v>
          </cell>
          <cell r="AN28">
            <v>1</v>
          </cell>
        </row>
        <row r="29">
          <cell r="H29" t="str">
            <v>105477-P.S.R. PISCO ELQUI</v>
          </cell>
          <cell r="K29">
            <v>4</v>
          </cell>
          <cell r="M29">
            <v>1</v>
          </cell>
          <cell r="O29">
            <v>1</v>
          </cell>
          <cell r="Q29">
            <v>1</v>
          </cell>
          <cell r="S29">
            <v>7</v>
          </cell>
          <cell r="AC29" t="str">
            <v>105463-P.S.R. QUILITAPIA</v>
          </cell>
          <cell r="AH29">
            <v>1</v>
          </cell>
          <cell r="AN29">
            <v>1</v>
          </cell>
        </row>
        <row r="30">
          <cell r="I30">
            <v>1</v>
          </cell>
          <cell r="J30">
            <v>2</v>
          </cell>
          <cell r="K30">
            <v>4</v>
          </cell>
          <cell r="L30">
            <v>1</v>
          </cell>
          <cell r="M30">
            <v>1</v>
          </cell>
          <cell r="N30">
            <v>2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15</v>
          </cell>
          <cell r="AC30" t="str">
            <v>105464-P.S.R. LA LIGUA</v>
          </cell>
          <cell r="AH30">
            <v>1</v>
          </cell>
          <cell r="AN30">
            <v>1</v>
          </cell>
        </row>
        <row r="31">
          <cell r="H31" t="str">
            <v>105107-HOSPITAL VICUÑA</v>
          </cell>
          <cell r="I31">
            <v>2</v>
          </cell>
          <cell r="J31">
            <v>1</v>
          </cell>
          <cell r="K31">
            <v>3</v>
          </cell>
          <cell r="M31">
            <v>8</v>
          </cell>
          <cell r="N31">
            <v>8</v>
          </cell>
          <cell r="O31">
            <v>3</v>
          </cell>
          <cell r="Q31">
            <v>4</v>
          </cell>
          <cell r="R31">
            <v>7</v>
          </cell>
          <cell r="S31">
            <v>36</v>
          </cell>
          <cell r="AD31">
            <v>1</v>
          </cell>
          <cell r="AE31">
            <v>1</v>
          </cell>
          <cell r="AF31">
            <v>1</v>
          </cell>
          <cell r="AH31">
            <v>3</v>
          </cell>
          <cell r="AI31">
            <v>1</v>
          </cell>
          <cell r="AK31">
            <v>2</v>
          </cell>
          <cell r="AN31">
            <v>9</v>
          </cell>
        </row>
        <row r="32">
          <cell r="H32" t="str">
            <v>105467-P.S.R. DIAGUITAS</v>
          </cell>
          <cell r="K32">
            <v>1</v>
          </cell>
          <cell r="M32">
            <v>1</v>
          </cell>
          <cell r="N32">
            <v>1</v>
          </cell>
          <cell r="R32">
            <v>1</v>
          </cell>
          <cell r="S32">
            <v>4</v>
          </cell>
          <cell r="AC32" t="str">
            <v>105307-CES. RURAL MONTE PATRIA</v>
          </cell>
          <cell r="AG32">
            <v>1</v>
          </cell>
          <cell r="AI32">
            <v>2</v>
          </cell>
          <cell r="AJ32">
            <v>2</v>
          </cell>
          <cell r="AK32">
            <v>2</v>
          </cell>
          <cell r="AN32">
            <v>7</v>
          </cell>
        </row>
        <row r="33">
          <cell r="H33" t="str">
            <v>105468-P.S.R. EL MOLLE</v>
          </cell>
          <cell r="I33">
            <v>1</v>
          </cell>
          <cell r="R33">
            <v>1</v>
          </cell>
          <cell r="S33">
            <v>2</v>
          </cell>
          <cell r="AC33" t="str">
            <v>105318-CES. RURAL EL PALQUI</v>
          </cell>
          <cell r="AD33">
            <v>1</v>
          </cell>
          <cell r="AE33">
            <v>3</v>
          </cell>
          <cell r="AF33">
            <v>1</v>
          </cell>
          <cell r="AG33">
            <v>2</v>
          </cell>
          <cell r="AH33">
            <v>6</v>
          </cell>
          <cell r="AK33">
            <v>4</v>
          </cell>
          <cell r="AN33">
            <v>17</v>
          </cell>
        </row>
        <row r="34">
          <cell r="H34" t="str">
            <v>105469-P.S.R. EL TAMBO</v>
          </cell>
          <cell r="I34">
            <v>8</v>
          </cell>
          <cell r="J34">
            <v>4</v>
          </cell>
          <cell r="L34">
            <v>3</v>
          </cell>
          <cell r="N34">
            <v>1</v>
          </cell>
          <cell r="P34">
            <v>1</v>
          </cell>
          <cell r="S34">
            <v>17</v>
          </cell>
          <cell r="AD34">
            <v>1</v>
          </cell>
          <cell r="AE34">
            <v>3</v>
          </cell>
          <cell r="AF34">
            <v>1</v>
          </cell>
          <cell r="AG34">
            <v>3</v>
          </cell>
          <cell r="AH34">
            <v>6</v>
          </cell>
          <cell r="AI34">
            <v>2</v>
          </cell>
          <cell r="AJ34">
            <v>2</v>
          </cell>
          <cell r="AK34">
            <v>6</v>
          </cell>
          <cell r="AN34">
            <v>24</v>
          </cell>
        </row>
        <row r="35">
          <cell r="H35" t="str">
            <v>105470-P.S.R. HUANTA</v>
          </cell>
          <cell r="N35">
            <v>1</v>
          </cell>
          <cell r="S35">
            <v>1</v>
          </cell>
          <cell r="AD35">
            <v>73</v>
          </cell>
          <cell r="AE35">
            <v>55</v>
          </cell>
          <cell r="AF35">
            <v>54</v>
          </cell>
          <cell r="AG35">
            <v>41</v>
          </cell>
          <cell r="AH35">
            <v>42</v>
          </cell>
          <cell r="AI35">
            <v>103</v>
          </cell>
          <cell r="AJ35">
            <v>40</v>
          </cell>
          <cell r="AK35">
            <v>104</v>
          </cell>
          <cell r="AL35">
            <v>48</v>
          </cell>
          <cell r="AM35">
            <v>37</v>
          </cell>
          <cell r="AN35">
            <v>597</v>
          </cell>
        </row>
        <row r="36">
          <cell r="H36" t="str">
            <v>105471-P.S.R. PERALILLO</v>
          </cell>
          <cell r="K36">
            <v>1</v>
          </cell>
          <cell r="S36">
            <v>1</v>
          </cell>
        </row>
        <row r="37">
          <cell r="H37" t="str">
            <v>105472-P.S.R. RIVADAVIA</v>
          </cell>
          <cell r="L37">
            <v>1</v>
          </cell>
          <cell r="M37">
            <v>1</v>
          </cell>
          <cell r="N37">
            <v>1</v>
          </cell>
          <cell r="S37">
            <v>3</v>
          </cell>
        </row>
        <row r="38">
          <cell r="H38" t="str">
            <v>105473-P.S.R. TALCUNA</v>
          </cell>
          <cell r="J38">
            <v>2</v>
          </cell>
          <cell r="O38">
            <v>1</v>
          </cell>
          <cell r="S38">
            <v>3</v>
          </cell>
        </row>
        <row r="39">
          <cell r="H39" t="str">
            <v>105502-P.S.R. CALINGASTA</v>
          </cell>
          <cell r="J39">
            <v>1</v>
          </cell>
          <cell r="S39">
            <v>1</v>
          </cell>
        </row>
        <row r="40">
          <cell r="H40" t="str">
            <v>105509-P.S.R. GUALLIGUAICA</v>
          </cell>
          <cell r="I40">
            <v>1</v>
          </cell>
          <cell r="M40">
            <v>2</v>
          </cell>
          <cell r="S40">
            <v>3</v>
          </cell>
        </row>
        <row r="41">
          <cell r="I41">
            <v>12</v>
          </cell>
          <cell r="J41">
            <v>8</v>
          </cell>
          <cell r="K41">
            <v>5</v>
          </cell>
          <cell r="L41">
            <v>4</v>
          </cell>
          <cell r="M41">
            <v>12</v>
          </cell>
          <cell r="N41">
            <v>12</v>
          </cell>
          <cell r="O41">
            <v>4</v>
          </cell>
          <cell r="P41">
            <v>1</v>
          </cell>
          <cell r="Q41">
            <v>4</v>
          </cell>
          <cell r="R41">
            <v>9</v>
          </cell>
          <cell r="S41">
            <v>71</v>
          </cell>
        </row>
        <row r="42">
          <cell r="H42" t="str">
            <v>105103-HOSPITAL ILLAPEL</v>
          </cell>
          <cell r="I42">
            <v>3</v>
          </cell>
          <cell r="J42">
            <v>8</v>
          </cell>
          <cell r="K42">
            <v>2</v>
          </cell>
          <cell r="L42">
            <v>1</v>
          </cell>
          <cell r="M42">
            <v>2</v>
          </cell>
          <cell r="N42">
            <v>4</v>
          </cell>
          <cell r="O42">
            <v>3</v>
          </cell>
          <cell r="P42">
            <v>8</v>
          </cell>
          <cell r="Q42">
            <v>5</v>
          </cell>
          <cell r="R42">
            <v>2</v>
          </cell>
          <cell r="S42">
            <v>38</v>
          </cell>
        </row>
        <row r="43">
          <cell r="H43" t="str">
            <v>105326-CESFAM SAN RAFAEL</v>
          </cell>
          <cell r="I43">
            <v>3</v>
          </cell>
          <cell r="J43">
            <v>2</v>
          </cell>
          <cell r="K43">
            <v>3</v>
          </cell>
          <cell r="M43">
            <v>2</v>
          </cell>
          <cell r="O43">
            <v>3</v>
          </cell>
          <cell r="Q43">
            <v>2</v>
          </cell>
          <cell r="R43">
            <v>1</v>
          </cell>
          <cell r="S43">
            <v>16</v>
          </cell>
        </row>
        <row r="44">
          <cell r="H44" t="str">
            <v>105444-P.S.R. HUINTIL</v>
          </cell>
          <cell r="I44">
            <v>1</v>
          </cell>
          <cell r="S44">
            <v>1</v>
          </cell>
        </row>
        <row r="45">
          <cell r="H45" t="str">
            <v>105446-P.S.R. MATANCILLA</v>
          </cell>
          <cell r="Q45">
            <v>1</v>
          </cell>
          <cell r="S45">
            <v>1</v>
          </cell>
        </row>
        <row r="46">
          <cell r="H46" t="str">
            <v>105447-P.S.R. PERALILLO</v>
          </cell>
          <cell r="O46">
            <v>2</v>
          </cell>
          <cell r="S46">
            <v>2</v>
          </cell>
        </row>
        <row r="47">
          <cell r="H47" t="str">
            <v>105448-P.S.R. SANTA VIRGINIA</v>
          </cell>
          <cell r="O47">
            <v>1</v>
          </cell>
          <cell r="S47">
            <v>1</v>
          </cell>
        </row>
        <row r="48">
          <cell r="H48" t="str">
            <v>105485-P.S.R. PLAN DE HORNOS</v>
          </cell>
          <cell r="K48">
            <v>1</v>
          </cell>
          <cell r="N48">
            <v>2</v>
          </cell>
          <cell r="R48">
            <v>1</v>
          </cell>
          <cell r="S48">
            <v>4</v>
          </cell>
        </row>
        <row r="49">
          <cell r="H49" t="str">
            <v>105487-P.S.R. CAÑAS UNO</v>
          </cell>
          <cell r="I49">
            <v>1</v>
          </cell>
          <cell r="N49">
            <v>4</v>
          </cell>
          <cell r="O49">
            <v>1</v>
          </cell>
          <cell r="P49">
            <v>1</v>
          </cell>
          <cell r="S49">
            <v>7</v>
          </cell>
        </row>
        <row r="50">
          <cell r="H50" t="str">
            <v>105504-P.S.R. SOCAVON</v>
          </cell>
          <cell r="I50">
            <v>1</v>
          </cell>
          <cell r="N50">
            <v>1</v>
          </cell>
          <cell r="S50">
            <v>2</v>
          </cell>
        </row>
        <row r="51">
          <cell r="I51">
            <v>9</v>
          </cell>
          <cell r="J51">
            <v>10</v>
          </cell>
          <cell r="K51">
            <v>6</v>
          </cell>
          <cell r="L51">
            <v>1</v>
          </cell>
          <cell r="M51">
            <v>4</v>
          </cell>
          <cell r="N51">
            <v>11</v>
          </cell>
          <cell r="O51">
            <v>10</v>
          </cell>
          <cell r="P51">
            <v>9</v>
          </cell>
          <cell r="Q51">
            <v>8</v>
          </cell>
          <cell r="R51">
            <v>4</v>
          </cell>
          <cell r="S51">
            <v>72</v>
          </cell>
        </row>
        <row r="52">
          <cell r="H52" t="str">
            <v>105309-CES. RURAL CANELA</v>
          </cell>
          <cell r="Q52">
            <v>14</v>
          </cell>
          <cell r="R52">
            <v>57</v>
          </cell>
          <cell r="S52">
            <v>71</v>
          </cell>
        </row>
        <row r="53">
          <cell r="H53" t="str">
            <v>105450-P.S.R. MINCHA NORTE            </v>
          </cell>
          <cell r="P53">
            <v>2</v>
          </cell>
          <cell r="S53">
            <v>2</v>
          </cell>
        </row>
        <row r="54">
          <cell r="P54">
            <v>2</v>
          </cell>
          <cell r="Q54">
            <v>14</v>
          </cell>
          <cell r="R54">
            <v>57</v>
          </cell>
          <cell r="S54">
            <v>73</v>
          </cell>
        </row>
        <row r="55">
          <cell r="H55" t="str">
            <v>105108-HOSPITAL LOS VILOS</v>
          </cell>
          <cell r="K55">
            <v>6</v>
          </cell>
          <cell r="L55">
            <v>8</v>
          </cell>
          <cell r="M55">
            <v>3</v>
          </cell>
          <cell r="O55">
            <v>5</v>
          </cell>
          <cell r="P55">
            <v>3</v>
          </cell>
          <cell r="Q55">
            <v>5</v>
          </cell>
          <cell r="R55">
            <v>3</v>
          </cell>
          <cell r="S55">
            <v>33</v>
          </cell>
        </row>
        <row r="56">
          <cell r="H56" t="str">
            <v>105478-P.S.R. CAIMANES                   </v>
          </cell>
          <cell r="L56">
            <v>2</v>
          </cell>
          <cell r="M56">
            <v>7</v>
          </cell>
          <cell r="N56">
            <v>3</v>
          </cell>
          <cell r="Q56">
            <v>1</v>
          </cell>
          <cell r="S56">
            <v>13</v>
          </cell>
        </row>
        <row r="57">
          <cell r="H57" t="str">
            <v>105479-P.S.R. GUANGUALI</v>
          </cell>
          <cell r="L57">
            <v>1</v>
          </cell>
          <cell r="P57">
            <v>1</v>
          </cell>
          <cell r="S57">
            <v>2</v>
          </cell>
        </row>
        <row r="58">
          <cell r="H58" t="str">
            <v>105480-P.S.R. QUILIMARI</v>
          </cell>
          <cell r="L58">
            <v>2</v>
          </cell>
          <cell r="N58">
            <v>6</v>
          </cell>
          <cell r="Q58">
            <v>1</v>
          </cell>
          <cell r="S58">
            <v>9</v>
          </cell>
        </row>
        <row r="59">
          <cell r="H59" t="str">
            <v>105481-P.S.R. TILAMA</v>
          </cell>
          <cell r="M59">
            <v>1</v>
          </cell>
          <cell r="N59">
            <v>5</v>
          </cell>
          <cell r="Q59">
            <v>1</v>
          </cell>
          <cell r="S59">
            <v>7</v>
          </cell>
        </row>
        <row r="60">
          <cell r="H60" t="str">
            <v>105511-P.S.R. LOS CONDORES</v>
          </cell>
          <cell r="L60">
            <v>1</v>
          </cell>
          <cell r="N60">
            <v>7</v>
          </cell>
          <cell r="S60">
            <v>8</v>
          </cell>
        </row>
        <row r="61">
          <cell r="K61">
            <v>6</v>
          </cell>
          <cell r="L61">
            <v>14</v>
          </cell>
          <cell r="M61">
            <v>11</v>
          </cell>
          <cell r="N61">
            <v>21</v>
          </cell>
          <cell r="O61">
            <v>5</v>
          </cell>
          <cell r="P61">
            <v>4</v>
          </cell>
          <cell r="Q61">
            <v>8</v>
          </cell>
          <cell r="R61">
            <v>3</v>
          </cell>
          <cell r="S61">
            <v>72</v>
          </cell>
        </row>
        <row r="62">
          <cell r="H62" t="str">
            <v>105104-HOSPITAL SALAMANCA</v>
          </cell>
          <cell r="I62">
            <v>5</v>
          </cell>
          <cell r="J62">
            <v>2</v>
          </cell>
          <cell r="K62">
            <v>5</v>
          </cell>
          <cell r="L62">
            <v>2</v>
          </cell>
          <cell r="M62">
            <v>4</v>
          </cell>
          <cell r="N62">
            <v>4</v>
          </cell>
          <cell r="O62">
            <v>7</v>
          </cell>
          <cell r="P62">
            <v>9</v>
          </cell>
          <cell r="Q62">
            <v>3</v>
          </cell>
          <cell r="R62">
            <v>13</v>
          </cell>
          <cell r="S62">
            <v>54</v>
          </cell>
        </row>
        <row r="63">
          <cell r="H63" t="str">
            <v>105452-P.S.R. CUNCUMEN                 </v>
          </cell>
          <cell r="R63">
            <v>63</v>
          </cell>
          <cell r="S63">
            <v>63</v>
          </cell>
        </row>
        <row r="64">
          <cell r="H64" t="str">
            <v>105453-P.S.R. TRANQUILLA</v>
          </cell>
          <cell r="R64">
            <v>3</v>
          </cell>
          <cell r="S64">
            <v>3</v>
          </cell>
        </row>
        <row r="65">
          <cell r="H65" t="str">
            <v>105454-P.S.R. CUNLAGUA</v>
          </cell>
          <cell r="R65">
            <v>2</v>
          </cell>
          <cell r="S65">
            <v>2</v>
          </cell>
        </row>
        <row r="66">
          <cell r="H66" t="str">
            <v>105455-P.S.R. CHILLEPIN</v>
          </cell>
          <cell r="R66">
            <v>22</v>
          </cell>
          <cell r="S66">
            <v>22</v>
          </cell>
        </row>
        <row r="67">
          <cell r="H67" t="str">
            <v>105456-P.S.R. LLIMPO</v>
          </cell>
          <cell r="R67">
            <v>18</v>
          </cell>
          <cell r="S67">
            <v>18</v>
          </cell>
        </row>
        <row r="68">
          <cell r="H68" t="str">
            <v>105457-P.S.R. SAN AGUSTIN</v>
          </cell>
          <cell r="R68">
            <v>9</v>
          </cell>
          <cell r="S68">
            <v>9</v>
          </cell>
        </row>
        <row r="69">
          <cell r="H69" t="str">
            <v>105458-P.S.R. TAHUINCO</v>
          </cell>
          <cell r="R69">
            <v>11</v>
          </cell>
          <cell r="S69">
            <v>11</v>
          </cell>
        </row>
        <row r="70">
          <cell r="H70" t="str">
            <v>105491-P.S.R. QUELEN BAJO</v>
          </cell>
          <cell r="R70">
            <v>19</v>
          </cell>
          <cell r="S70">
            <v>19</v>
          </cell>
        </row>
        <row r="71">
          <cell r="H71" t="str">
            <v>105492-P.S.R. CAMISA</v>
          </cell>
          <cell r="R71">
            <v>7</v>
          </cell>
          <cell r="S71">
            <v>7</v>
          </cell>
        </row>
        <row r="72">
          <cell r="H72" t="str">
            <v>105501-P.S.R. ARBOLEDA GRANDE</v>
          </cell>
          <cell r="R72">
            <v>25</v>
          </cell>
          <cell r="S72">
            <v>25</v>
          </cell>
        </row>
        <row r="73">
          <cell r="I73">
            <v>5</v>
          </cell>
          <cell r="J73">
            <v>2</v>
          </cell>
          <cell r="K73">
            <v>5</v>
          </cell>
          <cell r="L73">
            <v>2</v>
          </cell>
          <cell r="M73">
            <v>4</v>
          </cell>
          <cell r="N73">
            <v>4</v>
          </cell>
          <cell r="O73">
            <v>7</v>
          </cell>
          <cell r="P73">
            <v>9</v>
          </cell>
          <cell r="Q73">
            <v>3</v>
          </cell>
          <cell r="R73">
            <v>192</v>
          </cell>
          <cell r="S73">
            <v>233</v>
          </cell>
        </row>
        <row r="74">
          <cell r="H74" t="str">
            <v>105315-CES. RURAL C. DE TAMAYA</v>
          </cell>
          <cell r="M74">
            <v>1</v>
          </cell>
          <cell r="N74">
            <v>2</v>
          </cell>
          <cell r="S74">
            <v>3</v>
          </cell>
        </row>
        <row r="75">
          <cell r="H75" t="str">
            <v>105317-CES. JORGE JORDAN D.</v>
          </cell>
          <cell r="I75">
            <v>6</v>
          </cell>
          <cell r="J75">
            <v>9</v>
          </cell>
          <cell r="K75">
            <v>3</v>
          </cell>
          <cell r="L75">
            <v>2</v>
          </cell>
          <cell r="M75">
            <v>2</v>
          </cell>
          <cell r="O75">
            <v>16</v>
          </cell>
          <cell r="P75">
            <v>7</v>
          </cell>
          <cell r="Q75">
            <v>5</v>
          </cell>
          <cell r="S75">
            <v>50</v>
          </cell>
        </row>
        <row r="76">
          <cell r="H76" t="str">
            <v>105322-CES. MARCOS MACUADA</v>
          </cell>
          <cell r="I76">
            <v>11</v>
          </cell>
          <cell r="J76">
            <v>3</v>
          </cell>
          <cell r="K76">
            <v>6</v>
          </cell>
          <cell r="L76">
            <v>7</v>
          </cell>
          <cell r="M76">
            <v>13</v>
          </cell>
          <cell r="N76">
            <v>10</v>
          </cell>
          <cell r="O76">
            <v>8</v>
          </cell>
          <cell r="P76">
            <v>19</v>
          </cell>
          <cell r="Q76">
            <v>11</v>
          </cell>
          <cell r="R76">
            <v>3</v>
          </cell>
          <cell r="S76">
            <v>91</v>
          </cell>
        </row>
        <row r="77">
          <cell r="H77" t="str">
            <v>105324-CES. SOTAQUI</v>
          </cell>
          <cell r="J77">
            <v>2</v>
          </cell>
          <cell r="P77">
            <v>5</v>
          </cell>
          <cell r="Q77">
            <v>4</v>
          </cell>
          <cell r="S77">
            <v>11</v>
          </cell>
        </row>
        <row r="78">
          <cell r="H78" t="str">
            <v>105416-P.S.R. CAMARICO                  </v>
          </cell>
          <cell r="P78">
            <v>1</v>
          </cell>
          <cell r="S78">
            <v>1</v>
          </cell>
        </row>
        <row r="79">
          <cell r="H79" t="str">
            <v>105422-P.S.R. HORNILLOS</v>
          </cell>
          <cell r="P79">
            <v>1</v>
          </cell>
          <cell r="S79">
            <v>1</v>
          </cell>
        </row>
        <row r="80">
          <cell r="H80" t="str">
            <v>105510-P.S.R. RECOLETA</v>
          </cell>
          <cell r="P80">
            <v>3</v>
          </cell>
          <cell r="S80">
            <v>3</v>
          </cell>
        </row>
        <row r="81">
          <cell r="H81" t="str">
            <v>105723-CECOF LIMARI</v>
          </cell>
          <cell r="I81">
            <v>6</v>
          </cell>
          <cell r="J81">
            <v>2</v>
          </cell>
          <cell r="L81">
            <v>3</v>
          </cell>
          <cell r="S81">
            <v>11</v>
          </cell>
        </row>
        <row r="82">
          <cell r="I82">
            <v>23</v>
          </cell>
          <cell r="J82">
            <v>16</v>
          </cell>
          <cell r="K82">
            <v>9</v>
          </cell>
          <cell r="L82">
            <v>12</v>
          </cell>
          <cell r="M82">
            <v>16</v>
          </cell>
          <cell r="N82">
            <v>12</v>
          </cell>
          <cell r="O82">
            <v>24</v>
          </cell>
          <cell r="P82">
            <v>36</v>
          </cell>
          <cell r="Q82">
            <v>20</v>
          </cell>
          <cell r="R82">
            <v>3</v>
          </cell>
          <cell r="S82">
            <v>171</v>
          </cell>
        </row>
        <row r="83">
          <cell r="H83" t="str">
            <v>105105-HOSPITAL COMBARBALA</v>
          </cell>
          <cell r="I83">
            <v>4</v>
          </cell>
          <cell r="K83">
            <v>4</v>
          </cell>
          <cell r="L83">
            <v>4</v>
          </cell>
          <cell r="M83">
            <v>2</v>
          </cell>
          <cell r="N83">
            <v>1</v>
          </cell>
          <cell r="O83">
            <v>1</v>
          </cell>
          <cell r="P83">
            <v>2</v>
          </cell>
          <cell r="R83">
            <v>2</v>
          </cell>
          <cell r="S83">
            <v>20</v>
          </cell>
        </row>
        <row r="84">
          <cell r="H84" t="str">
            <v>105434-P.S.R. SAN MARCOS</v>
          </cell>
          <cell r="N84">
            <v>1</v>
          </cell>
          <cell r="P84">
            <v>2</v>
          </cell>
          <cell r="S84">
            <v>3</v>
          </cell>
        </row>
        <row r="85">
          <cell r="H85" t="str">
            <v>105441-P.S.R. MANQUEHUA</v>
          </cell>
          <cell r="M85">
            <v>1</v>
          </cell>
          <cell r="N85">
            <v>2</v>
          </cell>
          <cell r="S85">
            <v>3</v>
          </cell>
        </row>
        <row r="86">
          <cell r="H86" t="str">
            <v>105459-P.S.R. BARRANCAS                </v>
          </cell>
          <cell r="N86">
            <v>1</v>
          </cell>
          <cell r="S86">
            <v>1</v>
          </cell>
        </row>
        <row r="87">
          <cell r="H87" t="str">
            <v>105460-P.S.R. COGOTI 18</v>
          </cell>
          <cell r="K87">
            <v>3</v>
          </cell>
          <cell r="N87">
            <v>5</v>
          </cell>
          <cell r="Q87">
            <v>1</v>
          </cell>
          <cell r="S87">
            <v>9</v>
          </cell>
        </row>
        <row r="88">
          <cell r="H88" t="str">
            <v>105461-P.S.R. EL HUACHO</v>
          </cell>
          <cell r="P88">
            <v>1</v>
          </cell>
          <cell r="S88">
            <v>1</v>
          </cell>
        </row>
        <row r="89">
          <cell r="H89" t="str">
            <v>105462-P.S.R. EL SAUCE</v>
          </cell>
          <cell r="I89">
            <v>1</v>
          </cell>
          <cell r="K89">
            <v>1</v>
          </cell>
          <cell r="M89">
            <v>1</v>
          </cell>
          <cell r="N89">
            <v>2</v>
          </cell>
          <cell r="P89">
            <v>1</v>
          </cell>
          <cell r="R89">
            <v>1</v>
          </cell>
          <cell r="S89">
            <v>7</v>
          </cell>
        </row>
        <row r="90">
          <cell r="H90" t="str">
            <v>105463-P.S.R. QUILITAPIA</v>
          </cell>
          <cell r="M90">
            <v>1</v>
          </cell>
          <cell r="N90">
            <v>2</v>
          </cell>
          <cell r="O90">
            <v>1</v>
          </cell>
          <cell r="Q90">
            <v>1</v>
          </cell>
          <cell r="S90">
            <v>5</v>
          </cell>
        </row>
        <row r="91">
          <cell r="H91" t="str">
            <v>105464-P.S.R. LA LIGUA</v>
          </cell>
          <cell r="N91">
            <v>1</v>
          </cell>
          <cell r="Q91">
            <v>1</v>
          </cell>
          <cell r="S91">
            <v>2</v>
          </cell>
        </row>
        <row r="92">
          <cell r="H92" t="str">
            <v>105465-P.S.R. RAMADILLA</v>
          </cell>
          <cell r="R92">
            <v>1</v>
          </cell>
          <cell r="S92">
            <v>1</v>
          </cell>
        </row>
        <row r="93">
          <cell r="H93" t="str">
            <v>105466-P.S.R. VALLE HERMOSO</v>
          </cell>
          <cell r="L93">
            <v>1</v>
          </cell>
          <cell r="M93">
            <v>1</v>
          </cell>
          <cell r="S93">
            <v>2</v>
          </cell>
        </row>
        <row r="94">
          <cell r="I94">
            <v>5</v>
          </cell>
          <cell r="K94">
            <v>8</v>
          </cell>
          <cell r="L94">
            <v>5</v>
          </cell>
          <cell r="M94">
            <v>6</v>
          </cell>
          <cell r="N94">
            <v>15</v>
          </cell>
          <cell r="O94">
            <v>2</v>
          </cell>
          <cell r="P94">
            <v>6</v>
          </cell>
          <cell r="Q94">
            <v>3</v>
          </cell>
          <cell r="R94">
            <v>4</v>
          </cell>
          <cell r="S94">
            <v>54</v>
          </cell>
        </row>
        <row r="95">
          <cell r="H95" t="str">
            <v>105307-CES. RURAL MONTE PATRIA</v>
          </cell>
          <cell r="I95">
            <v>5</v>
          </cell>
          <cell r="J95">
            <v>1</v>
          </cell>
          <cell r="K95">
            <v>2</v>
          </cell>
          <cell r="L95">
            <v>11</v>
          </cell>
          <cell r="M95">
            <v>3</v>
          </cell>
          <cell r="O95">
            <v>4</v>
          </cell>
          <cell r="P95">
            <v>7</v>
          </cell>
          <cell r="Q95">
            <v>10</v>
          </cell>
          <cell r="R95">
            <v>2</v>
          </cell>
          <cell r="S95">
            <v>45</v>
          </cell>
        </row>
        <row r="96">
          <cell r="H96" t="str">
            <v>105311-CES. RURAL CHAÑARAL ALTO</v>
          </cell>
          <cell r="N96">
            <v>2</v>
          </cell>
          <cell r="P96">
            <v>1</v>
          </cell>
          <cell r="Q96">
            <v>1</v>
          </cell>
          <cell r="S96">
            <v>4</v>
          </cell>
        </row>
        <row r="97">
          <cell r="H97" t="str">
            <v>105312-CES. RURAL CAREN</v>
          </cell>
          <cell r="L97">
            <v>1</v>
          </cell>
          <cell r="M97">
            <v>2</v>
          </cell>
          <cell r="N97">
            <v>2</v>
          </cell>
          <cell r="O97">
            <v>3</v>
          </cell>
          <cell r="P97">
            <v>3</v>
          </cell>
          <cell r="R97">
            <v>1</v>
          </cell>
          <cell r="S97">
            <v>12</v>
          </cell>
        </row>
        <row r="98">
          <cell r="H98" t="str">
            <v>105318-CES. RURAL EL PALQUI</v>
          </cell>
          <cell r="I98">
            <v>1</v>
          </cell>
          <cell r="J98">
            <v>2</v>
          </cell>
          <cell r="K98">
            <v>3</v>
          </cell>
          <cell r="L98">
            <v>4</v>
          </cell>
          <cell r="M98">
            <v>7</v>
          </cell>
          <cell r="N98">
            <v>1</v>
          </cell>
          <cell r="Q98">
            <v>1</v>
          </cell>
          <cell r="S98">
            <v>19</v>
          </cell>
        </row>
        <row r="99">
          <cell r="I99">
            <v>6</v>
          </cell>
          <cell r="J99">
            <v>3</v>
          </cell>
          <cell r="K99">
            <v>5</v>
          </cell>
          <cell r="L99">
            <v>16</v>
          </cell>
          <cell r="M99">
            <v>12</v>
          </cell>
          <cell r="N99">
            <v>5</v>
          </cell>
          <cell r="O99">
            <v>7</v>
          </cell>
          <cell r="P99">
            <v>11</v>
          </cell>
          <cell r="Q99">
            <v>12</v>
          </cell>
          <cell r="R99">
            <v>3</v>
          </cell>
          <cell r="S99">
            <v>80</v>
          </cell>
        </row>
        <row r="100">
          <cell r="H100" t="str">
            <v>105308-CES. RURAL PUNITAQUI</v>
          </cell>
          <cell r="L100">
            <v>18</v>
          </cell>
          <cell r="M100">
            <v>13</v>
          </cell>
          <cell r="N100">
            <v>8</v>
          </cell>
          <cell r="O100">
            <v>1</v>
          </cell>
          <cell r="R100">
            <v>32</v>
          </cell>
          <cell r="S100">
            <v>72</v>
          </cell>
        </row>
        <row r="101">
          <cell r="L101">
            <v>18</v>
          </cell>
          <cell r="M101">
            <v>13</v>
          </cell>
          <cell r="N101">
            <v>8</v>
          </cell>
          <cell r="O101">
            <v>1</v>
          </cell>
          <cell r="R101">
            <v>32</v>
          </cell>
          <cell r="S101">
            <v>72</v>
          </cell>
        </row>
        <row r="102">
          <cell r="H102" t="str">
            <v>105310-CES. RURAL PICHASCA</v>
          </cell>
          <cell r="M102">
            <v>1</v>
          </cell>
          <cell r="S102">
            <v>1</v>
          </cell>
        </row>
        <row r="103">
          <cell r="H103" t="str">
            <v>105414-P.S.R. SERON</v>
          </cell>
          <cell r="N103">
            <v>1</v>
          </cell>
          <cell r="S103">
            <v>1</v>
          </cell>
        </row>
        <row r="104">
          <cell r="M104">
            <v>1</v>
          </cell>
          <cell r="N104">
            <v>1</v>
          </cell>
          <cell r="S104">
            <v>2</v>
          </cell>
        </row>
        <row r="105">
          <cell r="I105">
            <v>146</v>
          </cell>
          <cell r="J105">
            <v>111</v>
          </cell>
          <cell r="K105">
            <v>189</v>
          </cell>
          <cell r="L105">
            <v>174</v>
          </cell>
          <cell r="M105">
            <v>244</v>
          </cell>
          <cell r="N105">
            <v>239</v>
          </cell>
          <cell r="O105">
            <v>202</v>
          </cell>
          <cell r="P105">
            <v>210</v>
          </cell>
          <cell r="Q105">
            <v>196</v>
          </cell>
          <cell r="R105">
            <v>393</v>
          </cell>
          <cell r="S105">
            <v>2104</v>
          </cell>
        </row>
      </sheetData>
      <sheetData sheetId="22">
        <row r="3">
          <cell r="H3" t="str">
            <v>N_Establecimiento</v>
          </cell>
          <cell r="I3">
            <v>1</v>
          </cell>
          <cell r="J3">
            <v>2</v>
          </cell>
          <cell r="K3">
            <v>3</v>
          </cell>
          <cell r="L3">
            <v>4</v>
          </cell>
          <cell r="M3">
            <v>5</v>
          </cell>
          <cell r="N3">
            <v>6</v>
          </cell>
          <cell r="O3">
            <v>7</v>
          </cell>
          <cell r="P3">
            <v>8</v>
          </cell>
          <cell r="Q3">
            <v>9</v>
          </cell>
          <cell r="R3">
            <v>10</v>
          </cell>
          <cell r="S3" t="str">
            <v>Total general</v>
          </cell>
          <cell r="AC3" t="str">
            <v>N_Establecimiento</v>
          </cell>
          <cell r="AD3">
            <v>1</v>
          </cell>
          <cell r="AE3">
            <v>2</v>
          </cell>
          <cell r="AF3">
            <v>3</v>
          </cell>
          <cell r="AG3">
            <v>4</v>
          </cell>
          <cell r="AH3">
            <v>5</v>
          </cell>
          <cell r="AI3">
            <v>6</v>
          </cell>
          <cell r="AJ3">
            <v>7</v>
          </cell>
          <cell r="AK3">
            <v>8</v>
          </cell>
          <cell r="AL3">
            <v>9</v>
          </cell>
          <cell r="AM3">
            <v>10</v>
          </cell>
          <cell r="AN3" t="str">
            <v>Total general</v>
          </cell>
        </row>
        <row r="4">
          <cell r="H4" t="str">
            <v>105300-CES. CARDENAL CARO</v>
          </cell>
          <cell r="I4">
            <v>27</v>
          </cell>
          <cell r="J4">
            <v>41</v>
          </cell>
          <cell r="K4">
            <v>64</v>
          </cell>
          <cell r="L4">
            <v>48</v>
          </cell>
          <cell r="M4">
            <v>31</v>
          </cell>
          <cell r="N4">
            <v>60</v>
          </cell>
          <cell r="O4">
            <v>52</v>
          </cell>
          <cell r="P4">
            <v>58</v>
          </cell>
          <cell r="Q4">
            <v>48</v>
          </cell>
          <cell r="R4">
            <v>45</v>
          </cell>
          <cell r="S4">
            <v>474</v>
          </cell>
          <cell r="AC4" t="str">
            <v>105300-CES. CARDENAL CARO</v>
          </cell>
          <cell r="AE4">
            <v>5</v>
          </cell>
          <cell r="AF4">
            <v>2</v>
          </cell>
          <cell r="AG4">
            <v>1</v>
          </cell>
          <cell r="AH4">
            <v>2</v>
          </cell>
          <cell r="AI4">
            <v>3</v>
          </cell>
          <cell r="AN4">
            <v>13</v>
          </cell>
        </row>
        <row r="5">
          <cell r="H5" t="str">
            <v>105301-CES. LAS COMPAÑIAS</v>
          </cell>
          <cell r="I5">
            <v>55</v>
          </cell>
          <cell r="J5">
            <v>44</v>
          </cell>
          <cell r="K5">
            <v>56</v>
          </cell>
          <cell r="L5">
            <v>54</v>
          </cell>
          <cell r="M5">
            <v>77</v>
          </cell>
          <cell r="N5">
            <v>65</v>
          </cell>
          <cell r="O5">
            <v>37</v>
          </cell>
          <cell r="P5">
            <v>49</v>
          </cell>
          <cell r="Q5">
            <v>44</v>
          </cell>
          <cell r="R5">
            <v>44</v>
          </cell>
          <cell r="S5">
            <v>525</v>
          </cell>
          <cell r="AC5" t="str">
            <v>105301-CES. LAS COMPAÑIAS</v>
          </cell>
          <cell r="AD5">
            <v>8</v>
          </cell>
          <cell r="AE5">
            <v>10</v>
          </cell>
          <cell r="AF5">
            <v>2</v>
          </cell>
          <cell r="AG5">
            <v>5</v>
          </cell>
          <cell r="AH5">
            <v>1</v>
          </cell>
          <cell r="AI5">
            <v>7</v>
          </cell>
          <cell r="AJ5">
            <v>3</v>
          </cell>
          <cell r="AK5">
            <v>3</v>
          </cell>
          <cell r="AL5">
            <v>1</v>
          </cell>
          <cell r="AM5">
            <v>7</v>
          </cell>
          <cell r="AN5">
            <v>47</v>
          </cell>
        </row>
        <row r="6">
          <cell r="H6" t="str">
            <v>105302-CES. PEDRO AGUIRRE C.</v>
          </cell>
          <cell r="I6">
            <v>25</v>
          </cell>
          <cell r="J6">
            <v>24</v>
          </cell>
          <cell r="K6">
            <v>24</v>
          </cell>
          <cell r="L6">
            <v>25</v>
          </cell>
          <cell r="M6">
            <v>25</v>
          </cell>
          <cell r="N6">
            <v>15</v>
          </cell>
          <cell r="O6">
            <v>16</v>
          </cell>
          <cell r="P6">
            <v>31</v>
          </cell>
          <cell r="Q6">
            <v>27</v>
          </cell>
          <cell r="R6">
            <v>26</v>
          </cell>
          <cell r="S6">
            <v>238</v>
          </cell>
          <cell r="AC6" t="str">
            <v>105302-CES. PEDRO AGUIRRE C.</v>
          </cell>
          <cell r="AD6">
            <v>5</v>
          </cell>
          <cell r="AE6">
            <v>5</v>
          </cell>
          <cell r="AF6">
            <v>5</v>
          </cell>
          <cell r="AG6">
            <v>4</v>
          </cell>
          <cell r="AH6">
            <v>6</v>
          </cell>
          <cell r="AI6">
            <v>7</v>
          </cell>
          <cell r="AJ6">
            <v>7</v>
          </cell>
          <cell r="AK6">
            <v>2</v>
          </cell>
          <cell r="AL6">
            <v>2</v>
          </cell>
          <cell r="AM6">
            <v>2</v>
          </cell>
          <cell r="AN6">
            <v>45</v>
          </cell>
        </row>
        <row r="7">
          <cell r="H7" t="str">
            <v>105313-CES. SCHAFFHAUSER</v>
          </cell>
          <cell r="I7">
            <v>60</v>
          </cell>
          <cell r="J7">
            <v>15</v>
          </cell>
          <cell r="K7">
            <v>35</v>
          </cell>
          <cell r="L7">
            <v>58</v>
          </cell>
          <cell r="M7">
            <v>75</v>
          </cell>
          <cell r="N7">
            <v>41</v>
          </cell>
          <cell r="O7">
            <v>23</v>
          </cell>
          <cell r="P7">
            <v>39</v>
          </cell>
          <cell r="Q7">
            <v>29</v>
          </cell>
          <cell r="R7">
            <v>38</v>
          </cell>
          <cell r="S7">
            <v>413</v>
          </cell>
          <cell r="AC7" t="str">
            <v>105313-CES. SCHAFFHAUSER</v>
          </cell>
          <cell r="AD7">
            <v>7</v>
          </cell>
          <cell r="AE7">
            <v>12</v>
          </cell>
          <cell r="AF7">
            <v>10</v>
          </cell>
          <cell r="AG7">
            <v>0</v>
          </cell>
          <cell r="AH7">
            <v>4</v>
          </cell>
          <cell r="AI7">
            <v>10</v>
          </cell>
          <cell r="AK7">
            <v>1</v>
          </cell>
          <cell r="AL7">
            <v>2</v>
          </cell>
          <cell r="AN7">
            <v>46</v>
          </cell>
        </row>
        <row r="8">
          <cell r="H8" t="str">
            <v>105319-CES. CARDENAL R.S.H.</v>
          </cell>
          <cell r="I8">
            <v>25</v>
          </cell>
          <cell r="J8">
            <v>16</v>
          </cell>
          <cell r="K8">
            <v>26</v>
          </cell>
          <cell r="L8">
            <v>30</v>
          </cell>
          <cell r="M8">
            <v>35</v>
          </cell>
          <cell r="N8">
            <v>35</v>
          </cell>
          <cell r="O8">
            <v>25</v>
          </cell>
          <cell r="P8">
            <v>45</v>
          </cell>
          <cell r="Q8">
            <v>20</v>
          </cell>
          <cell r="R8">
            <v>19</v>
          </cell>
          <cell r="S8">
            <v>276</v>
          </cell>
          <cell r="AC8" t="str">
            <v>105319-CES. CARDENAL R.S.H.</v>
          </cell>
          <cell r="AE8">
            <v>1</v>
          </cell>
          <cell r="AF8">
            <v>0</v>
          </cell>
          <cell r="AH8">
            <v>2</v>
          </cell>
          <cell r="AI8">
            <v>4</v>
          </cell>
          <cell r="AK8">
            <v>1</v>
          </cell>
          <cell r="AL8">
            <v>0</v>
          </cell>
          <cell r="AN8">
            <v>8</v>
          </cell>
        </row>
        <row r="9">
          <cell r="H9" t="str">
            <v>105325-CESFAM JUAN PABLO II</v>
          </cell>
          <cell r="I9">
            <v>97</v>
          </cell>
          <cell r="J9">
            <v>33</v>
          </cell>
          <cell r="K9">
            <v>38</v>
          </cell>
          <cell r="L9">
            <v>43</v>
          </cell>
          <cell r="M9">
            <v>17</v>
          </cell>
          <cell r="N9">
            <v>30</v>
          </cell>
          <cell r="O9">
            <v>58</v>
          </cell>
          <cell r="Q9">
            <v>47</v>
          </cell>
          <cell r="R9">
            <v>36</v>
          </cell>
          <cell r="S9">
            <v>399</v>
          </cell>
          <cell r="AC9" t="str">
            <v>105325-CESFAM JUAN PABLO II</v>
          </cell>
          <cell r="AD9">
            <v>15</v>
          </cell>
          <cell r="AF9">
            <v>8</v>
          </cell>
          <cell r="AG9">
            <v>12</v>
          </cell>
          <cell r="AH9">
            <v>2</v>
          </cell>
          <cell r="AI9">
            <v>1</v>
          </cell>
          <cell r="AK9">
            <v>71</v>
          </cell>
          <cell r="AM9">
            <v>2</v>
          </cell>
          <cell r="AN9">
            <v>111</v>
          </cell>
        </row>
        <row r="10">
          <cell r="H10" t="str">
            <v>105400-P.S.R. ALGARROBITO            </v>
          </cell>
          <cell r="I10">
            <v>0</v>
          </cell>
          <cell r="J10">
            <v>11</v>
          </cell>
          <cell r="K10">
            <v>5</v>
          </cell>
          <cell r="L10">
            <v>1</v>
          </cell>
          <cell r="M10">
            <v>3</v>
          </cell>
          <cell r="N10">
            <v>3</v>
          </cell>
          <cell r="O10">
            <v>3</v>
          </cell>
          <cell r="P10">
            <v>4</v>
          </cell>
          <cell r="Q10">
            <v>7</v>
          </cell>
          <cell r="R10">
            <v>12</v>
          </cell>
          <cell r="S10">
            <v>49</v>
          </cell>
          <cell r="AC10" t="str">
            <v>105400-P.S.R. ALGARROBITO            </v>
          </cell>
          <cell r="AI10">
            <v>5</v>
          </cell>
          <cell r="AN10">
            <v>5</v>
          </cell>
        </row>
        <row r="11">
          <cell r="H11" t="str">
            <v>105401-P.S.R. LAS ROJAS</v>
          </cell>
          <cell r="I11">
            <v>1</v>
          </cell>
          <cell r="K11">
            <v>2</v>
          </cell>
          <cell r="M11">
            <v>2</v>
          </cell>
          <cell r="N11">
            <v>1</v>
          </cell>
          <cell r="P11">
            <v>2</v>
          </cell>
          <cell r="R11">
            <v>3</v>
          </cell>
          <cell r="S11">
            <v>11</v>
          </cell>
          <cell r="AC11" t="str">
            <v>105401-P.S.R. LAS ROJAS</v>
          </cell>
          <cell r="AI11">
            <v>0</v>
          </cell>
          <cell r="AN11">
            <v>0</v>
          </cell>
        </row>
        <row r="12">
          <cell r="H12" t="str">
            <v>105402-P.S.R. EL ROMERO</v>
          </cell>
          <cell r="K12">
            <v>2</v>
          </cell>
          <cell r="L12">
            <v>1</v>
          </cell>
          <cell r="M12">
            <v>1</v>
          </cell>
          <cell r="P12">
            <v>2</v>
          </cell>
          <cell r="R12">
            <v>2</v>
          </cell>
          <cell r="S12">
            <v>8</v>
          </cell>
          <cell r="AC12" t="str">
            <v>105402-P.S.R. EL ROMERO</v>
          </cell>
          <cell r="AI12">
            <v>0</v>
          </cell>
          <cell r="AN12">
            <v>0</v>
          </cell>
        </row>
        <row r="13">
          <cell r="H13" t="str">
            <v>105499-P.S.R. LAMBERT</v>
          </cell>
          <cell r="K13">
            <v>1</v>
          </cell>
          <cell r="L13">
            <v>2</v>
          </cell>
          <cell r="M13">
            <v>2</v>
          </cell>
          <cell r="O13">
            <v>1</v>
          </cell>
          <cell r="P13">
            <v>3</v>
          </cell>
          <cell r="R13">
            <v>3</v>
          </cell>
          <cell r="S13">
            <v>12</v>
          </cell>
          <cell r="AC13" t="str">
            <v>105499-P.S.R. LAMBERT</v>
          </cell>
          <cell r="AI13">
            <v>1</v>
          </cell>
          <cell r="AN13">
            <v>1</v>
          </cell>
        </row>
        <row r="14">
          <cell r="H14" t="str">
            <v>105700-CECOF VILLA EL INDIO</v>
          </cell>
          <cell r="I14">
            <v>3</v>
          </cell>
          <cell r="J14">
            <v>8</v>
          </cell>
          <cell r="K14">
            <v>4</v>
          </cell>
          <cell r="L14">
            <v>5</v>
          </cell>
          <cell r="M14">
            <v>2</v>
          </cell>
          <cell r="N14">
            <v>8</v>
          </cell>
          <cell r="O14">
            <v>9</v>
          </cell>
          <cell r="P14">
            <v>4</v>
          </cell>
          <cell r="Q14">
            <v>8</v>
          </cell>
          <cell r="R14">
            <v>6</v>
          </cell>
          <cell r="S14">
            <v>57</v>
          </cell>
          <cell r="AC14" t="str">
            <v>105700-CECOF VILLA EL INDIO</v>
          </cell>
          <cell r="AJ14">
            <v>0</v>
          </cell>
          <cell r="AN14">
            <v>0</v>
          </cell>
        </row>
        <row r="15">
          <cell r="H15" t="str">
            <v>105701-CECOF VILLA ALEMANIA</v>
          </cell>
          <cell r="I15">
            <v>2</v>
          </cell>
          <cell r="J15">
            <v>3</v>
          </cell>
          <cell r="L15">
            <v>2</v>
          </cell>
          <cell r="M15">
            <v>4</v>
          </cell>
          <cell r="N15">
            <v>2</v>
          </cell>
          <cell r="O15">
            <v>3</v>
          </cell>
          <cell r="Q15">
            <v>1</v>
          </cell>
          <cell r="R15">
            <v>2</v>
          </cell>
          <cell r="S15">
            <v>19</v>
          </cell>
          <cell r="AC15" t="str">
            <v>105701-CECOF VILLA ALEMANIA</v>
          </cell>
          <cell r="AD15">
            <v>1</v>
          </cell>
          <cell r="AE15">
            <v>1</v>
          </cell>
          <cell r="AG15">
            <v>2</v>
          </cell>
          <cell r="AI15">
            <v>1</v>
          </cell>
          <cell r="AJ15">
            <v>1</v>
          </cell>
          <cell r="AK15">
            <v>0</v>
          </cell>
          <cell r="AL15">
            <v>1</v>
          </cell>
          <cell r="AN15">
            <v>7</v>
          </cell>
        </row>
        <row r="16">
          <cell r="H16" t="str">
            <v>105702-CECOF VILLA LAMBERT</v>
          </cell>
          <cell r="I16">
            <v>7</v>
          </cell>
          <cell r="P16">
            <v>3</v>
          </cell>
          <cell r="S16">
            <v>10</v>
          </cell>
          <cell r="AD16">
            <v>36</v>
          </cell>
          <cell r="AE16">
            <v>34</v>
          </cell>
          <cell r="AF16">
            <v>27</v>
          </cell>
          <cell r="AG16">
            <v>24</v>
          </cell>
          <cell r="AH16">
            <v>17</v>
          </cell>
          <cell r="AI16">
            <v>39</v>
          </cell>
          <cell r="AJ16">
            <v>11</v>
          </cell>
          <cell r="AK16">
            <v>78</v>
          </cell>
          <cell r="AL16">
            <v>6</v>
          </cell>
          <cell r="AM16">
            <v>11</v>
          </cell>
          <cell r="AN16">
            <v>283</v>
          </cell>
        </row>
        <row r="17">
          <cell r="I17">
            <v>302</v>
          </cell>
          <cell r="J17">
            <v>195</v>
          </cell>
          <cell r="K17">
            <v>257</v>
          </cell>
          <cell r="L17">
            <v>269</v>
          </cell>
          <cell r="M17">
            <v>274</v>
          </cell>
          <cell r="N17">
            <v>260</v>
          </cell>
          <cell r="O17">
            <v>227</v>
          </cell>
          <cell r="P17">
            <v>240</v>
          </cell>
          <cell r="Q17">
            <v>231</v>
          </cell>
          <cell r="R17">
            <v>236</v>
          </cell>
          <cell r="S17">
            <v>2491</v>
          </cell>
          <cell r="AC17" t="str">
            <v>105303-CES. SAN JUAN</v>
          </cell>
          <cell r="AD17">
            <v>3</v>
          </cell>
          <cell r="AE17">
            <v>1</v>
          </cell>
          <cell r="AG17">
            <v>8</v>
          </cell>
          <cell r="AH17">
            <v>9</v>
          </cell>
          <cell r="AI17">
            <v>2</v>
          </cell>
          <cell r="AJ17">
            <v>2</v>
          </cell>
          <cell r="AK17">
            <v>2</v>
          </cell>
          <cell r="AL17">
            <v>1</v>
          </cell>
          <cell r="AM17">
            <v>1</v>
          </cell>
          <cell r="AN17">
            <v>29</v>
          </cell>
        </row>
        <row r="18">
          <cell r="H18" t="str">
            <v>105303-CES. SAN JUAN</v>
          </cell>
          <cell r="I18">
            <v>62</v>
          </cell>
          <cell r="J18">
            <v>59</v>
          </cell>
          <cell r="K18">
            <v>44</v>
          </cell>
          <cell r="L18">
            <v>65</v>
          </cell>
          <cell r="M18">
            <v>99</v>
          </cell>
          <cell r="N18">
            <v>48</v>
          </cell>
          <cell r="O18">
            <v>56</v>
          </cell>
          <cell r="Q18">
            <v>47</v>
          </cell>
          <cell r="R18">
            <v>38</v>
          </cell>
          <cell r="S18">
            <v>518</v>
          </cell>
          <cell r="AC18" t="str">
            <v>105304-CES. SANTA CECILIA</v>
          </cell>
          <cell r="AD18">
            <v>5</v>
          </cell>
          <cell r="AE18">
            <v>1</v>
          </cell>
          <cell r="AF18">
            <v>3</v>
          </cell>
          <cell r="AG18">
            <v>1</v>
          </cell>
          <cell r="AI18">
            <v>7</v>
          </cell>
          <cell r="AK18">
            <v>1</v>
          </cell>
          <cell r="AL18">
            <v>2</v>
          </cell>
          <cell r="AM18">
            <v>3</v>
          </cell>
          <cell r="AN18">
            <v>23</v>
          </cell>
        </row>
        <row r="19">
          <cell r="H19" t="str">
            <v>105304-CES. SANTA CECILIA</v>
          </cell>
          <cell r="I19">
            <v>34</v>
          </cell>
          <cell r="J19">
            <v>76</v>
          </cell>
          <cell r="K19">
            <v>44</v>
          </cell>
          <cell r="L19">
            <v>25</v>
          </cell>
          <cell r="M19">
            <v>27</v>
          </cell>
          <cell r="N19">
            <v>48</v>
          </cell>
          <cell r="O19">
            <v>24</v>
          </cell>
          <cell r="P19">
            <v>103</v>
          </cell>
          <cell r="Q19">
            <v>103</v>
          </cell>
          <cell r="R19">
            <v>67</v>
          </cell>
          <cell r="S19">
            <v>551</v>
          </cell>
          <cell r="AC19" t="str">
            <v>105305-CES. TIERRAS BLANCAS</v>
          </cell>
          <cell r="AD19">
            <v>26</v>
          </cell>
          <cell r="AE19">
            <v>36</v>
          </cell>
          <cell r="AF19">
            <v>20</v>
          </cell>
          <cell r="AG19">
            <v>29</v>
          </cell>
          <cell r="AH19">
            <v>44</v>
          </cell>
          <cell r="AI19">
            <v>56</v>
          </cell>
          <cell r="AJ19">
            <v>24</v>
          </cell>
          <cell r="AK19">
            <v>35</v>
          </cell>
          <cell r="AL19">
            <v>30</v>
          </cell>
          <cell r="AM19">
            <v>20</v>
          </cell>
          <cell r="AN19">
            <v>320</v>
          </cell>
        </row>
        <row r="20">
          <cell r="H20" t="str">
            <v>105305-CES. TIERRAS BLANCAS</v>
          </cell>
          <cell r="I20">
            <v>54</v>
          </cell>
          <cell r="J20">
            <v>76</v>
          </cell>
          <cell r="K20">
            <v>61</v>
          </cell>
          <cell r="L20">
            <v>73</v>
          </cell>
          <cell r="M20">
            <v>65</v>
          </cell>
          <cell r="N20">
            <v>149</v>
          </cell>
          <cell r="O20">
            <v>56</v>
          </cell>
          <cell r="P20">
            <v>67</v>
          </cell>
          <cell r="Q20">
            <v>54</v>
          </cell>
          <cell r="R20">
            <v>40</v>
          </cell>
          <cell r="S20">
            <v>695</v>
          </cell>
          <cell r="AC20" t="str">
            <v>105321-CES. RURAL  TONGOY</v>
          </cell>
          <cell r="AF20">
            <v>1</v>
          </cell>
          <cell r="AG20">
            <v>4</v>
          </cell>
          <cell r="AH20">
            <v>1</v>
          </cell>
          <cell r="AK20">
            <v>3</v>
          </cell>
          <cell r="AN20">
            <v>9</v>
          </cell>
        </row>
        <row r="21">
          <cell r="H21" t="str">
            <v>105321-CES. RURAL  TONGOY</v>
          </cell>
          <cell r="I21">
            <v>33</v>
          </cell>
          <cell r="J21">
            <v>18</v>
          </cell>
          <cell r="K21">
            <v>19</v>
          </cell>
          <cell r="L21">
            <v>19</v>
          </cell>
          <cell r="M21">
            <v>22</v>
          </cell>
          <cell r="N21">
            <v>24</v>
          </cell>
          <cell r="O21">
            <v>22</v>
          </cell>
          <cell r="P21">
            <v>30</v>
          </cell>
          <cell r="Q21">
            <v>19</v>
          </cell>
          <cell r="R21">
            <v>13</v>
          </cell>
          <cell r="S21">
            <v>219</v>
          </cell>
          <cell r="AC21" t="str">
            <v>105323-CES. DR. SERGIO AGUILAR</v>
          </cell>
          <cell r="AF21">
            <v>2</v>
          </cell>
          <cell r="AG21">
            <v>1</v>
          </cell>
          <cell r="AI21">
            <v>3</v>
          </cell>
          <cell r="AK21">
            <v>6</v>
          </cell>
          <cell r="AL21">
            <v>4</v>
          </cell>
          <cell r="AN21">
            <v>16</v>
          </cell>
        </row>
        <row r="22">
          <cell r="H22" t="str">
            <v>105323-CES. DR. SERGIO AGUILAR</v>
          </cell>
          <cell r="I22">
            <v>33</v>
          </cell>
          <cell r="J22">
            <v>39</v>
          </cell>
          <cell r="K22">
            <v>35</v>
          </cell>
          <cell r="L22">
            <v>26</v>
          </cell>
          <cell r="N22">
            <v>30</v>
          </cell>
          <cell r="O22">
            <v>36</v>
          </cell>
          <cell r="P22">
            <v>24</v>
          </cell>
          <cell r="Q22">
            <v>35</v>
          </cell>
          <cell r="R22">
            <v>18</v>
          </cell>
          <cell r="S22">
            <v>276</v>
          </cell>
          <cell r="AC22" t="str">
            <v>105404-P.S.R. EL TANGUE                         </v>
          </cell>
          <cell r="AJ22">
            <v>3</v>
          </cell>
          <cell r="AL22">
            <v>1</v>
          </cell>
          <cell r="AN22">
            <v>4</v>
          </cell>
        </row>
        <row r="23">
          <cell r="H23" t="str">
            <v>105404-P.S.R. EL TANGUE                         </v>
          </cell>
          <cell r="I23">
            <v>8</v>
          </cell>
          <cell r="K23">
            <v>9</v>
          </cell>
          <cell r="L23">
            <v>4</v>
          </cell>
          <cell r="M23">
            <v>6</v>
          </cell>
          <cell r="N23">
            <v>6</v>
          </cell>
          <cell r="O23">
            <v>8</v>
          </cell>
          <cell r="P23">
            <v>4</v>
          </cell>
          <cell r="Q23">
            <v>2</v>
          </cell>
          <cell r="R23">
            <v>3</v>
          </cell>
          <cell r="S23">
            <v>50</v>
          </cell>
          <cell r="AC23" t="str">
            <v>105705-CECOF EL ALBA</v>
          </cell>
          <cell r="AD23">
            <v>2</v>
          </cell>
          <cell r="AE23">
            <v>33</v>
          </cell>
          <cell r="AI23">
            <v>3</v>
          </cell>
          <cell r="AN23">
            <v>38</v>
          </cell>
        </row>
        <row r="24">
          <cell r="H24" t="str">
            <v>105405-P.S.R. GUANAQUEROS</v>
          </cell>
          <cell r="I24">
            <v>5</v>
          </cell>
          <cell r="J24">
            <v>5</v>
          </cell>
          <cell r="K24">
            <v>5</v>
          </cell>
          <cell r="L24">
            <v>4</v>
          </cell>
          <cell r="M24">
            <v>7</v>
          </cell>
          <cell r="N24">
            <v>5</v>
          </cell>
          <cell r="O24">
            <v>4</v>
          </cell>
          <cell r="P24">
            <v>4</v>
          </cell>
          <cell r="Q24">
            <v>1</v>
          </cell>
          <cell r="R24">
            <v>3</v>
          </cell>
          <cell r="S24">
            <v>43</v>
          </cell>
          <cell r="AD24">
            <v>36</v>
          </cell>
          <cell r="AE24">
            <v>71</v>
          </cell>
          <cell r="AF24">
            <v>26</v>
          </cell>
          <cell r="AG24">
            <v>43</v>
          </cell>
          <cell r="AH24">
            <v>54</v>
          </cell>
          <cell r="AI24">
            <v>71</v>
          </cell>
          <cell r="AJ24">
            <v>29</v>
          </cell>
          <cell r="AK24">
            <v>47</v>
          </cell>
          <cell r="AL24">
            <v>38</v>
          </cell>
          <cell r="AM24">
            <v>24</v>
          </cell>
          <cell r="AN24">
            <v>439</v>
          </cell>
        </row>
        <row r="25">
          <cell r="H25" t="str">
            <v>105406-P.S.R. PAN DE AZUCAR</v>
          </cell>
          <cell r="I25">
            <v>28</v>
          </cell>
          <cell r="J25">
            <v>39</v>
          </cell>
          <cell r="K25">
            <v>52</v>
          </cell>
          <cell r="L25">
            <v>39</v>
          </cell>
          <cell r="M25">
            <v>34</v>
          </cell>
          <cell r="N25">
            <v>28</v>
          </cell>
          <cell r="O25">
            <v>25</v>
          </cell>
          <cell r="P25">
            <v>17</v>
          </cell>
          <cell r="Q25">
            <v>9</v>
          </cell>
          <cell r="R25">
            <v>17</v>
          </cell>
          <cell r="S25">
            <v>288</v>
          </cell>
          <cell r="AC25" t="str">
            <v>105106-HOSPITAL ANDACOLLO</v>
          </cell>
          <cell r="AD25">
            <v>74</v>
          </cell>
          <cell r="AE25">
            <v>30</v>
          </cell>
          <cell r="AF25">
            <v>39</v>
          </cell>
          <cell r="AG25">
            <v>29</v>
          </cell>
          <cell r="AH25">
            <v>1</v>
          </cell>
          <cell r="AI25">
            <v>3</v>
          </cell>
          <cell r="AJ25">
            <v>35</v>
          </cell>
          <cell r="AK25">
            <v>54</v>
          </cell>
          <cell r="AL25">
            <v>12</v>
          </cell>
          <cell r="AM25">
            <v>2</v>
          </cell>
          <cell r="AN25">
            <v>279</v>
          </cell>
        </row>
        <row r="26">
          <cell r="H26" t="str">
            <v>105407-P.S.R. TAMBILLOS</v>
          </cell>
          <cell r="I26">
            <v>3</v>
          </cell>
          <cell r="L26">
            <v>4</v>
          </cell>
          <cell r="M26">
            <v>1</v>
          </cell>
          <cell r="N26">
            <v>1</v>
          </cell>
          <cell r="O26">
            <v>4</v>
          </cell>
          <cell r="P26">
            <v>2</v>
          </cell>
          <cell r="S26">
            <v>15</v>
          </cell>
          <cell r="AD26">
            <v>74</v>
          </cell>
          <cell r="AE26">
            <v>30</v>
          </cell>
          <cell r="AF26">
            <v>39</v>
          </cell>
          <cell r="AG26">
            <v>29</v>
          </cell>
          <cell r="AH26">
            <v>1</v>
          </cell>
          <cell r="AI26">
            <v>3</v>
          </cell>
          <cell r="AJ26">
            <v>35</v>
          </cell>
          <cell r="AK26">
            <v>54</v>
          </cell>
          <cell r="AL26">
            <v>12</v>
          </cell>
          <cell r="AM26">
            <v>2</v>
          </cell>
          <cell r="AN26">
            <v>279</v>
          </cell>
        </row>
        <row r="27">
          <cell r="H27" t="str">
            <v>105705-CECOF EL ALBA</v>
          </cell>
          <cell r="I27">
            <v>2</v>
          </cell>
          <cell r="J27">
            <v>4</v>
          </cell>
          <cell r="K27">
            <v>14</v>
          </cell>
          <cell r="L27">
            <v>7</v>
          </cell>
          <cell r="M27">
            <v>4</v>
          </cell>
          <cell r="N27">
            <v>4</v>
          </cell>
          <cell r="O27">
            <v>8</v>
          </cell>
          <cell r="P27">
            <v>10</v>
          </cell>
          <cell r="Q27">
            <v>9</v>
          </cell>
          <cell r="R27">
            <v>8</v>
          </cell>
          <cell r="S27">
            <v>70</v>
          </cell>
          <cell r="AC27" t="str">
            <v>105314-CES. LA HIGUERA</v>
          </cell>
          <cell r="AG27">
            <v>9</v>
          </cell>
          <cell r="AH27">
            <v>8</v>
          </cell>
          <cell r="AI27">
            <v>8</v>
          </cell>
          <cell r="AN27">
            <v>25</v>
          </cell>
        </row>
        <row r="28">
          <cell r="I28">
            <v>262</v>
          </cell>
          <cell r="J28">
            <v>316</v>
          </cell>
          <cell r="K28">
            <v>283</v>
          </cell>
          <cell r="L28">
            <v>266</v>
          </cell>
          <cell r="M28">
            <v>265</v>
          </cell>
          <cell r="N28">
            <v>343</v>
          </cell>
          <cell r="O28">
            <v>243</v>
          </cell>
          <cell r="P28">
            <v>261</v>
          </cell>
          <cell r="Q28">
            <v>279</v>
          </cell>
          <cell r="R28">
            <v>207</v>
          </cell>
          <cell r="S28">
            <v>2725</v>
          </cell>
          <cell r="AC28" t="str">
            <v>105500-P.S.R. CALETA HORNOS        </v>
          </cell>
          <cell r="AI28">
            <v>1</v>
          </cell>
          <cell r="AN28">
            <v>1</v>
          </cell>
        </row>
        <row r="29">
          <cell r="H29" t="str">
            <v>105106-HOSPITAL ANDACOLLO</v>
          </cell>
          <cell r="I29">
            <v>25</v>
          </cell>
          <cell r="J29">
            <v>28</v>
          </cell>
          <cell r="K29">
            <v>36</v>
          </cell>
          <cell r="L29">
            <v>9</v>
          </cell>
          <cell r="M29">
            <v>4</v>
          </cell>
          <cell r="N29">
            <v>19</v>
          </cell>
          <cell r="O29">
            <v>25</v>
          </cell>
          <cell r="P29">
            <v>22</v>
          </cell>
          <cell r="Q29">
            <v>27</v>
          </cell>
          <cell r="R29">
            <v>12</v>
          </cell>
          <cell r="S29">
            <v>207</v>
          </cell>
          <cell r="AC29" t="str">
            <v>105506-P.S.R. EL TRAPICHE</v>
          </cell>
          <cell r="AG29">
            <v>2</v>
          </cell>
          <cell r="AH29">
            <v>1</v>
          </cell>
          <cell r="AI29">
            <v>4</v>
          </cell>
          <cell r="AN29">
            <v>7</v>
          </cell>
        </row>
        <row r="30">
          <cell r="I30">
            <v>25</v>
          </cell>
          <cell r="J30">
            <v>28</v>
          </cell>
          <cell r="K30">
            <v>36</v>
          </cell>
          <cell r="L30">
            <v>9</v>
          </cell>
          <cell r="M30">
            <v>4</v>
          </cell>
          <cell r="N30">
            <v>19</v>
          </cell>
          <cell r="O30">
            <v>25</v>
          </cell>
          <cell r="P30">
            <v>22</v>
          </cell>
          <cell r="Q30">
            <v>27</v>
          </cell>
          <cell r="R30">
            <v>12</v>
          </cell>
          <cell r="S30">
            <v>207</v>
          </cell>
          <cell r="AG30">
            <v>11</v>
          </cell>
          <cell r="AH30">
            <v>9</v>
          </cell>
          <cell r="AI30">
            <v>13</v>
          </cell>
          <cell r="AN30">
            <v>33</v>
          </cell>
        </row>
        <row r="31">
          <cell r="H31" t="str">
            <v>105314-CES. LA HIGUERA</v>
          </cell>
          <cell r="K31">
            <v>1</v>
          </cell>
          <cell r="L31">
            <v>1</v>
          </cell>
          <cell r="M31">
            <v>3</v>
          </cell>
          <cell r="N31">
            <v>5</v>
          </cell>
          <cell r="O31">
            <v>1</v>
          </cell>
          <cell r="P31">
            <v>2</v>
          </cell>
          <cell r="R31">
            <v>5</v>
          </cell>
          <cell r="S31">
            <v>18</v>
          </cell>
          <cell r="AC31" t="str">
            <v>105306-CES. PAIHUANO</v>
          </cell>
          <cell r="AE31">
            <v>1</v>
          </cell>
          <cell r="AK31">
            <v>1</v>
          </cell>
          <cell r="AL31">
            <v>1</v>
          </cell>
          <cell r="AM31">
            <v>2</v>
          </cell>
          <cell r="AN31">
            <v>5</v>
          </cell>
        </row>
        <row r="32">
          <cell r="H32" t="str">
            <v>105500-P.S.R. CALETA HORNOS        </v>
          </cell>
          <cell r="J32">
            <v>1</v>
          </cell>
          <cell r="L32">
            <v>3</v>
          </cell>
          <cell r="M32">
            <v>4</v>
          </cell>
          <cell r="N32">
            <v>7</v>
          </cell>
          <cell r="R32">
            <v>1</v>
          </cell>
          <cell r="S32">
            <v>16</v>
          </cell>
          <cell r="AC32" t="str">
            <v>105477-P.S.R. PISCO ELQUI</v>
          </cell>
          <cell r="AG32">
            <v>1</v>
          </cell>
          <cell r="AI32">
            <v>10</v>
          </cell>
          <cell r="AJ32">
            <v>1</v>
          </cell>
          <cell r="AN32">
            <v>12</v>
          </cell>
        </row>
        <row r="33">
          <cell r="H33" t="str">
            <v>105505-P.S.R. LOS CHOROS</v>
          </cell>
          <cell r="I33">
            <v>1</v>
          </cell>
          <cell r="L33">
            <v>0</v>
          </cell>
          <cell r="N33">
            <v>3</v>
          </cell>
          <cell r="O33">
            <v>2</v>
          </cell>
          <cell r="P33">
            <v>1</v>
          </cell>
          <cell r="R33">
            <v>4</v>
          </cell>
          <cell r="S33">
            <v>11</v>
          </cell>
          <cell r="AE33">
            <v>1</v>
          </cell>
          <cell r="AG33">
            <v>1</v>
          </cell>
          <cell r="AI33">
            <v>10</v>
          </cell>
          <cell r="AJ33">
            <v>1</v>
          </cell>
          <cell r="AK33">
            <v>1</v>
          </cell>
          <cell r="AL33">
            <v>1</v>
          </cell>
          <cell r="AM33">
            <v>2</v>
          </cell>
          <cell r="AN33">
            <v>17</v>
          </cell>
        </row>
        <row r="34">
          <cell r="H34" t="str">
            <v>105506-P.S.R. EL TRAPICHE</v>
          </cell>
          <cell r="I34">
            <v>2</v>
          </cell>
          <cell r="J34">
            <v>1</v>
          </cell>
          <cell r="L34">
            <v>1</v>
          </cell>
          <cell r="M34">
            <v>3</v>
          </cell>
          <cell r="O34">
            <v>1</v>
          </cell>
          <cell r="Q34">
            <v>1</v>
          </cell>
          <cell r="R34">
            <v>0</v>
          </cell>
          <cell r="S34">
            <v>9</v>
          </cell>
          <cell r="AC34" t="str">
            <v>105107-HOSPITAL VICUÑA</v>
          </cell>
          <cell r="AD34">
            <v>8</v>
          </cell>
          <cell r="AE34">
            <v>14</v>
          </cell>
          <cell r="AF34">
            <v>7</v>
          </cell>
          <cell r="AG34">
            <v>18</v>
          </cell>
          <cell r="AH34">
            <v>20</v>
          </cell>
          <cell r="AI34">
            <v>5</v>
          </cell>
          <cell r="AJ34">
            <v>1</v>
          </cell>
          <cell r="AK34">
            <v>15</v>
          </cell>
          <cell r="AL34">
            <v>4</v>
          </cell>
          <cell r="AM34">
            <v>2</v>
          </cell>
          <cell r="AN34">
            <v>94</v>
          </cell>
        </row>
        <row r="35">
          <cell r="I35">
            <v>3</v>
          </cell>
          <cell r="J35">
            <v>2</v>
          </cell>
          <cell r="K35">
            <v>1</v>
          </cell>
          <cell r="L35">
            <v>5</v>
          </cell>
          <cell r="M35">
            <v>10</v>
          </cell>
          <cell r="N35">
            <v>15</v>
          </cell>
          <cell r="O35">
            <v>4</v>
          </cell>
          <cell r="P35">
            <v>3</v>
          </cell>
          <cell r="Q35">
            <v>1</v>
          </cell>
          <cell r="R35">
            <v>10</v>
          </cell>
          <cell r="S35">
            <v>54</v>
          </cell>
          <cell r="AC35" t="str">
            <v>105467-P.S.R. DIAGUITAS</v>
          </cell>
          <cell r="AL35">
            <v>1</v>
          </cell>
          <cell r="AN35">
            <v>1</v>
          </cell>
        </row>
        <row r="36">
          <cell r="H36" t="str">
            <v>105306-CES. PAIHUANO</v>
          </cell>
          <cell r="I36">
            <v>19</v>
          </cell>
          <cell r="J36">
            <v>19</v>
          </cell>
          <cell r="K36">
            <v>28</v>
          </cell>
          <cell r="L36">
            <v>30</v>
          </cell>
          <cell r="M36">
            <v>23</v>
          </cell>
          <cell r="N36">
            <v>19</v>
          </cell>
          <cell r="O36">
            <v>21</v>
          </cell>
          <cell r="P36">
            <v>14</v>
          </cell>
          <cell r="Q36">
            <v>17</v>
          </cell>
          <cell r="R36">
            <v>24</v>
          </cell>
          <cell r="S36">
            <v>214</v>
          </cell>
          <cell r="AC36" t="str">
            <v>105468-P.S.R. EL MOLLE</v>
          </cell>
          <cell r="AF36">
            <v>2</v>
          </cell>
          <cell r="AG36">
            <v>1</v>
          </cell>
          <cell r="AK36">
            <v>2</v>
          </cell>
          <cell r="AN36">
            <v>5</v>
          </cell>
        </row>
        <row r="37">
          <cell r="H37" t="str">
            <v>105475-P.S.R. HORCON</v>
          </cell>
          <cell r="I37">
            <v>1</v>
          </cell>
          <cell r="L37">
            <v>4</v>
          </cell>
          <cell r="M37">
            <v>4</v>
          </cell>
          <cell r="N37">
            <v>2</v>
          </cell>
          <cell r="O37">
            <v>4</v>
          </cell>
          <cell r="P37">
            <v>3</v>
          </cell>
          <cell r="Q37">
            <v>1</v>
          </cell>
          <cell r="R37">
            <v>3</v>
          </cell>
          <cell r="S37">
            <v>22</v>
          </cell>
          <cell r="AC37" t="str">
            <v>105469-P.S.R. EL TAMBO</v>
          </cell>
          <cell r="AG37">
            <v>1</v>
          </cell>
          <cell r="AH37">
            <v>1</v>
          </cell>
          <cell r="AJ37">
            <v>1</v>
          </cell>
          <cell r="AK37">
            <v>4</v>
          </cell>
          <cell r="AM37">
            <v>1</v>
          </cell>
          <cell r="AN37">
            <v>8</v>
          </cell>
        </row>
        <row r="38">
          <cell r="H38" t="str">
            <v>105476-P.S.R. MONTE GRANDE</v>
          </cell>
          <cell r="I38">
            <v>3</v>
          </cell>
          <cell r="K38">
            <v>3</v>
          </cell>
          <cell r="L38">
            <v>1</v>
          </cell>
          <cell r="O38">
            <v>2</v>
          </cell>
          <cell r="P38">
            <v>1</v>
          </cell>
          <cell r="Q38">
            <v>1</v>
          </cell>
          <cell r="R38">
            <v>3</v>
          </cell>
          <cell r="S38">
            <v>14</v>
          </cell>
          <cell r="AC38" t="str">
            <v>105473-P.S.R. TALCUNA</v>
          </cell>
          <cell r="AK38">
            <v>2</v>
          </cell>
          <cell r="AN38">
            <v>2</v>
          </cell>
        </row>
        <row r="39">
          <cell r="H39" t="str">
            <v>105477-P.S.R. PISCO ELQUI</v>
          </cell>
          <cell r="I39">
            <v>4</v>
          </cell>
          <cell r="J39">
            <v>4</v>
          </cell>
          <cell r="K39">
            <v>11</v>
          </cell>
          <cell r="L39">
            <v>11</v>
          </cell>
          <cell r="M39">
            <v>10</v>
          </cell>
          <cell r="N39">
            <v>8</v>
          </cell>
          <cell r="O39">
            <v>8</v>
          </cell>
          <cell r="P39">
            <v>4</v>
          </cell>
          <cell r="Q39">
            <v>4</v>
          </cell>
          <cell r="R39">
            <v>6</v>
          </cell>
          <cell r="S39">
            <v>70</v>
          </cell>
          <cell r="AC39" t="str">
            <v>105502-P.S.R. CALINGASTA</v>
          </cell>
          <cell r="AI39">
            <v>1</v>
          </cell>
          <cell r="AK39">
            <v>1</v>
          </cell>
          <cell r="AN39">
            <v>2</v>
          </cell>
        </row>
        <row r="40">
          <cell r="I40">
            <v>27</v>
          </cell>
          <cell r="J40">
            <v>23</v>
          </cell>
          <cell r="K40">
            <v>42</v>
          </cell>
          <cell r="L40">
            <v>46</v>
          </cell>
          <cell r="M40">
            <v>37</v>
          </cell>
          <cell r="N40">
            <v>29</v>
          </cell>
          <cell r="O40">
            <v>35</v>
          </cell>
          <cell r="P40">
            <v>22</v>
          </cell>
          <cell r="Q40">
            <v>23</v>
          </cell>
          <cell r="R40">
            <v>36</v>
          </cell>
          <cell r="S40">
            <v>320</v>
          </cell>
          <cell r="AC40" t="str">
            <v>105509-P.S.R. GUALLIGUAICA</v>
          </cell>
          <cell r="AK40">
            <v>1</v>
          </cell>
          <cell r="AN40">
            <v>1</v>
          </cell>
        </row>
        <row r="41">
          <cell r="H41" t="str">
            <v>105107-HOSPITAL VICUÑA</v>
          </cell>
          <cell r="I41">
            <v>29</v>
          </cell>
          <cell r="J41">
            <v>19</v>
          </cell>
          <cell r="K41">
            <v>37</v>
          </cell>
          <cell r="L41">
            <v>37</v>
          </cell>
          <cell r="M41">
            <v>18</v>
          </cell>
          <cell r="N41">
            <v>30</v>
          </cell>
          <cell r="O41">
            <v>24</v>
          </cell>
          <cell r="P41">
            <v>53</v>
          </cell>
          <cell r="Q41">
            <v>27</v>
          </cell>
          <cell r="R41">
            <v>18</v>
          </cell>
          <cell r="S41">
            <v>292</v>
          </cell>
          <cell r="AD41">
            <v>8</v>
          </cell>
          <cell r="AE41">
            <v>14</v>
          </cell>
          <cell r="AF41">
            <v>9</v>
          </cell>
          <cell r="AG41">
            <v>20</v>
          </cell>
          <cell r="AH41">
            <v>21</v>
          </cell>
          <cell r="AI41">
            <v>6</v>
          </cell>
          <cell r="AJ41">
            <v>2</v>
          </cell>
          <cell r="AK41">
            <v>25</v>
          </cell>
          <cell r="AL41">
            <v>5</v>
          </cell>
          <cell r="AM41">
            <v>3</v>
          </cell>
          <cell r="AN41">
            <v>113</v>
          </cell>
        </row>
        <row r="42">
          <cell r="H42" t="str">
            <v>105467-P.S.R. DIAGUITAS</v>
          </cell>
          <cell r="K42">
            <v>0</v>
          </cell>
          <cell r="L42">
            <v>1</v>
          </cell>
          <cell r="M42">
            <v>1</v>
          </cell>
          <cell r="N42">
            <v>7</v>
          </cell>
          <cell r="P42">
            <v>1</v>
          </cell>
          <cell r="R42">
            <v>2</v>
          </cell>
          <cell r="S42">
            <v>12</v>
          </cell>
          <cell r="AC42" t="str">
            <v>105103-HOSPITAL ILLAPEL</v>
          </cell>
          <cell r="AF42">
            <v>10</v>
          </cell>
          <cell r="AI42">
            <v>1</v>
          </cell>
          <cell r="AJ42">
            <v>4</v>
          </cell>
          <cell r="AK42">
            <v>3</v>
          </cell>
          <cell r="AL42">
            <v>9</v>
          </cell>
          <cell r="AM42">
            <v>3</v>
          </cell>
          <cell r="AN42">
            <v>30</v>
          </cell>
        </row>
        <row r="43">
          <cell r="H43" t="str">
            <v>105468-P.S.R. EL MOLLE</v>
          </cell>
          <cell r="I43">
            <v>1</v>
          </cell>
          <cell r="J43">
            <v>1</v>
          </cell>
          <cell r="L43">
            <v>2</v>
          </cell>
          <cell r="M43">
            <v>2</v>
          </cell>
          <cell r="N43">
            <v>1</v>
          </cell>
          <cell r="S43">
            <v>7</v>
          </cell>
          <cell r="AC43" t="str">
            <v>105326-CESFAM SAN RAFAEL</v>
          </cell>
          <cell r="AI43">
            <v>13</v>
          </cell>
          <cell r="AK43">
            <v>1</v>
          </cell>
          <cell r="AM43">
            <v>1</v>
          </cell>
          <cell r="AN43">
            <v>15</v>
          </cell>
        </row>
        <row r="44">
          <cell r="H44" t="str">
            <v>105469-P.S.R. EL TAMBO</v>
          </cell>
          <cell r="I44">
            <v>1</v>
          </cell>
          <cell r="K44">
            <v>1</v>
          </cell>
          <cell r="L44">
            <v>2</v>
          </cell>
          <cell r="M44">
            <v>4</v>
          </cell>
          <cell r="N44">
            <v>1</v>
          </cell>
          <cell r="O44">
            <v>3</v>
          </cell>
          <cell r="S44">
            <v>12</v>
          </cell>
          <cell r="AC44" t="str">
            <v>105448-P.S.R. SANTA VIRGINIA</v>
          </cell>
          <cell r="AG44">
            <v>1</v>
          </cell>
          <cell r="AN44">
            <v>1</v>
          </cell>
        </row>
        <row r="45">
          <cell r="H45" t="str">
            <v>105470-P.S.R. HUANTA</v>
          </cell>
          <cell r="O45">
            <v>1</v>
          </cell>
          <cell r="S45">
            <v>1</v>
          </cell>
          <cell r="AC45" t="str">
            <v>105486-P.S.R. TUNGA SUR</v>
          </cell>
          <cell r="AJ45">
            <v>1</v>
          </cell>
          <cell r="AN45">
            <v>1</v>
          </cell>
        </row>
        <row r="46">
          <cell r="H46" t="str">
            <v>105471-P.S.R. PERALILLO</v>
          </cell>
          <cell r="I46">
            <v>2</v>
          </cell>
          <cell r="L46">
            <v>7</v>
          </cell>
          <cell r="M46">
            <v>4</v>
          </cell>
          <cell r="N46">
            <v>14</v>
          </cell>
          <cell r="O46">
            <v>14</v>
          </cell>
          <cell r="P46">
            <v>1</v>
          </cell>
          <cell r="S46">
            <v>42</v>
          </cell>
          <cell r="AC46" t="str">
            <v>105504-P.S.R. SOCAVON</v>
          </cell>
          <cell r="AJ46">
            <v>2</v>
          </cell>
          <cell r="AN46">
            <v>2</v>
          </cell>
        </row>
        <row r="47">
          <cell r="H47" t="str">
            <v>105472-P.S.R. RIVADAVIA</v>
          </cell>
          <cell r="N47">
            <v>6</v>
          </cell>
          <cell r="O47">
            <v>3</v>
          </cell>
          <cell r="R47">
            <v>1</v>
          </cell>
          <cell r="S47">
            <v>10</v>
          </cell>
          <cell r="AF47">
            <v>10</v>
          </cell>
          <cell r="AG47">
            <v>1</v>
          </cell>
          <cell r="AI47">
            <v>14</v>
          </cell>
          <cell r="AJ47">
            <v>7</v>
          </cell>
          <cell r="AK47">
            <v>4</v>
          </cell>
          <cell r="AL47">
            <v>9</v>
          </cell>
          <cell r="AM47">
            <v>4</v>
          </cell>
          <cell r="AN47">
            <v>49</v>
          </cell>
        </row>
        <row r="48">
          <cell r="H48" t="str">
            <v>105473-P.S.R. TALCUNA</v>
          </cell>
          <cell r="I48">
            <v>1</v>
          </cell>
          <cell r="K48">
            <v>1</v>
          </cell>
          <cell r="O48">
            <v>1</v>
          </cell>
          <cell r="P48">
            <v>1</v>
          </cell>
          <cell r="S48">
            <v>4</v>
          </cell>
          <cell r="AC48" t="str">
            <v>105108-HOSPITAL LOS VILOS</v>
          </cell>
          <cell r="AD48">
            <v>5</v>
          </cell>
          <cell r="AE48">
            <v>14</v>
          </cell>
          <cell r="AF48">
            <v>6</v>
          </cell>
          <cell r="AG48">
            <v>4</v>
          </cell>
          <cell r="AH48">
            <v>11</v>
          </cell>
          <cell r="AI48">
            <v>14</v>
          </cell>
          <cell r="AJ48">
            <v>26</v>
          </cell>
          <cell r="AL48">
            <v>13</v>
          </cell>
          <cell r="AM48">
            <v>25</v>
          </cell>
          <cell r="AN48">
            <v>118</v>
          </cell>
        </row>
        <row r="49">
          <cell r="H49" t="str">
            <v>105474-P.S.R. CHAPILCA</v>
          </cell>
          <cell r="N49">
            <v>3</v>
          </cell>
          <cell r="O49">
            <v>1</v>
          </cell>
          <cell r="P49">
            <v>1</v>
          </cell>
          <cell r="S49">
            <v>5</v>
          </cell>
          <cell r="AC49" t="str">
            <v>105478-P.S.R. CAIMANES                   </v>
          </cell>
          <cell r="AI49">
            <v>1</v>
          </cell>
          <cell r="AK49">
            <v>2</v>
          </cell>
          <cell r="AN49">
            <v>3</v>
          </cell>
        </row>
        <row r="50">
          <cell r="H50" t="str">
            <v>105502-P.S.R. CALINGASTA</v>
          </cell>
          <cell r="I50">
            <v>12</v>
          </cell>
          <cell r="K50">
            <v>5</v>
          </cell>
          <cell r="L50">
            <v>4</v>
          </cell>
          <cell r="M50">
            <v>9</v>
          </cell>
          <cell r="N50">
            <v>9</v>
          </cell>
          <cell r="O50">
            <v>14</v>
          </cell>
          <cell r="P50">
            <v>9</v>
          </cell>
          <cell r="S50">
            <v>62</v>
          </cell>
          <cell r="AD50">
            <v>5</v>
          </cell>
          <cell r="AE50">
            <v>14</v>
          </cell>
          <cell r="AF50">
            <v>6</v>
          </cell>
          <cell r="AG50">
            <v>4</v>
          </cell>
          <cell r="AH50">
            <v>11</v>
          </cell>
          <cell r="AI50">
            <v>15</v>
          </cell>
          <cell r="AJ50">
            <v>26</v>
          </cell>
          <cell r="AK50">
            <v>2</v>
          </cell>
          <cell r="AL50">
            <v>13</v>
          </cell>
          <cell r="AM50">
            <v>25</v>
          </cell>
          <cell r="AN50">
            <v>121</v>
          </cell>
        </row>
        <row r="51">
          <cell r="H51" t="str">
            <v>105509-P.S.R. GUALLIGUAICA</v>
          </cell>
          <cell r="I51">
            <v>1</v>
          </cell>
          <cell r="K51">
            <v>1</v>
          </cell>
          <cell r="L51">
            <v>2</v>
          </cell>
          <cell r="N51">
            <v>1</v>
          </cell>
          <cell r="O51">
            <v>2</v>
          </cell>
          <cell r="R51">
            <v>1</v>
          </cell>
          <cell r="S51">
            <v>8</v>
          </cell>
          <cell r="AC51" t="str">
            <v>105104-HOSPITAL SALAMANCA</v>
          </cell>
          <cell r="AH51">
            <v>120</v>
          </cell>
          <cell r="AI51">
            <v>58</v>
          </cell>
          <cell r="AJ51">
            <v>12</v>
          </cell>
          <cell r="AK51">
            <v>4</v>
          </cell>
          <cell r="AL51">
            <v>11</v>
          </cell>
          <cell r="AM51">
            <v>5</v>
          </cell>
          <cell r="AN51">
            <v>210</v>
          </cell>
        </row>
        <row r="52">
          <cell r="I52">
            <v>47</v>
          </cell>
          <cell r="J52">
            <v>20</v>
          </cell>
          <cell r="K52">
            <v>45</v>
          </cell>
          <cell r="L52">
            <v>55</v>
          </cell>
          <cell r="M52">
            <v>38</v>
          </cell>
          <cell r="N52">
            <v>72</v>
          </cell>
          <cell r="O52">
            <v>63</v>
          </cell>
          <cell r="P52">
            <v>66</v>
          </cell>
          <cell r="Q52">
            <v>27</v>
          </cell>
          <cell r="R52">
            <v>22</v>
          </cell>
          <cell r="S52">
            <v>455</v>
          </cell>
          <cell r="AC52" t="str">
            <v>105452-P.S.R. CUNCUMEN                 </v>
          </cell>
          <cell r="AD52">
            <v>1</v>
          </cell>
          <cell r="AE52">
            <v>6</v>
          </cell>
          <cell r="AF52">
            <v>9</v>
          </cell>
          <cell r="AG52">
            <v>6</v>
          </cell>
          <cell r="AH52">
            <v>7</v>
          </cell>
          <cell r="AI52">
            <v>1</v>
          </cell>
          <cell r="AJ52">
            <v>8</v>
          </cell>
          <cell r="AK52">
            <v>4</v>
          </cell>
          <cell r="AL52">
            <v>5</v>
          </cell>
          <cell r="AM52">
            <v>3</v>
          </cell>
          <cell r="AN52">
            <v>50</v>
          </cell>
        </row>
        <row r="53">
          <cell r="H53" t="str">
            <v>105103-HOSPITAL ILLAPEL</v>
          </cell>
          <cell r="I53">
            <v>106</v>
          </cell>
          <cell r="K53">
            <v>102</v>
          </cell>
          <cell r="L53">
            <v>73</v>
          </cell>
          <cell r="M53">
            <v>84</v>
          </cell>
          <cell r="N53">
            <v>58</v>
          </cell>
          <cell r="O53">
            <v>60</v>
          </cell>
          <cell r="P53">
            <v>92</v>
          </cell>
          <cell r="Q53">
            <v>63</v>
          </cell>
          <cell r="R53">
            <v>67</v>
          </cell>
          <cell r="S53">
            <v>705</v>
          </cell>
          <cell r="AC53" t="str">
            <v>105453-P.S.R. TRANQUILLA</v>
          </cell>
          <cell r="AF53">
            <v>1</v>
          </cell>
          <cell r="AG53">
            <v>2</v>
          </cell>
          <cell r="AH53">
            <v>3</v>
          </cell>
          <cell r="AJ53">
            <v>2</v>
          </cell>
          <cell r="AK53">
            <v>1</v>
          </cell>
          <cell r="AN53">
            <v>9</v>
          </cell>
        </row>
        <row r="54">
          <cell r="H54" t="str">
            <v>105326-CESFAM SAN RAFAEL</v>
          </cell>
          <cell r="I54">
            <v>9</v>
          </cell>
          <cell r="J54">
            <v>22</v>
          </cell>
          <cell r="L54">
            <v>12</v>
          </cell>
          <cell r="N54">
            <v>14</v>
          </cell>
          <cell r="O54">
            <v>12</v>
          </cell>
          <cell r="P54">
            <v>5</v>
          </cell>
          <cell r="Q54">
            <v>13</v>
          </cell>
          <cell r="R54">
            <v>6</v>
          </cell>
          <cell r="S54">
            <v>93</v>
          </cell>
          <cell r="AC54" t="str">
            <v>105454-P.S.R. CUNLAGUA</v>
          </cell>
          <cell r="AE54">
            <v>1</v>
          </cell>
          <cell r="AF54">
            <v>4</v>
          </cell>
          <cell r="AG54">
            <v>1</v>
          </cell>
          <cell r="AH54">
            <v>2</v>
          </cell>
          <cell r="AI54">
            <v>1</v>
          </cell>
          <cell r="AL54">
            <v>1</v>
          </cell>
          <cell r="AN54">
            <v>10</v>
          </cell>
        </row>
        <row r="55">
          <cell r="H55" t="str">
            <v>105443-P.S.R. CARCAMO                   </v>
          </cell>
          <cell r="P55">
            <v>1</v>
          </cell>
          <cell r="S55">
            <v>1</v>
          </cell>
          <cell r="AC55" t="str">
            <v>105455-P.S.R. CHILLEPIN</v>
          </cell>
          <cell r="AE55">
            <v>1</v>
          </cell>
          <cell r="AH55">
            <v>3</v>
          </cell>
          <cell r="AK55">
            <v>1</v>
          </cell>
          <cell r="AN55">
            <v>5</v>
          </cell>
        </row>
        <row r="56">
          <cell r="H56" t="str">
            <v>105444-P.S.R. HUINTIL</v>
          </cell>
          <cell r="N56">
            <v>1</v>
          </cell>
          <cell r="R56">
            <v>1</v>
          </cell>
          <cell r="S56">
            <v>2</v>
          </cell>
          <cell r="AC56" t="str">
            <v>105456-P.S.R. LLIMPO</v>
          </cell>
          <cell r="AD56">
            <v>1</v>
          </cell>
          <cell r="AF56">
            <v>1</v>
          </cell>
          <cell r="AG56">
            <v>1</v>
          </cell>
          <cell r="AI56">
            <v>2</v>
          </cell>
          <cell r="AJ56">
            <v>3</v>
          </cell>
          <cell r="AN56">
            <v>8</v>
          </cell>
        </row>
        <row r="57">
          <cell r="H57" t="str">
            <v>105445-P.S.R. LIMAHUIDA</v>
          </cell>
          <cell r="N57">
            <v>1</v>
          </cell>
          <cell r="S57">
            <v>1</v>
          </cell>
          <cell r="AC57" t="str">
            <v>105457-P.S.R. SAN AGUSTIN</v>
          </cell>
          <cell r="AF57">
            <v>1</v>
          </cell>
          <cell r="AI57">
            <v>3</v>
          </cell>
          <cell r="AN57">
            <v>4</v>
          </cell>
        </row>
        <row r="58">
          <cell r="H58" t="str">
            <v>105447-P.S.R. PERALILLO</v>
          </cell>
          <cell r="L58">
            <v>1</v>
          </cell>
          <cell r="N58">
            <v>1</v>
          </cell>
          <cell r="O58">
            <v>1</v>
          </cell>
          <cell r="R58">
            <v>1</v>
          </cell>
          <cell r="S58">
            <v>4</v>
          </cell>
          <cell r="AC58" t="str">
            <v>105458-P.S.R. TAHUINCO</v>
          </cell>
          <cell r="AI58">
            <v>14</v>
          </cell>
          <cell r="AK58">
            <v>1</v>
          </cell>
          <cell r="AN58">
            <v>15</v>
          </cell>
        </row>
        <row r="59">
          <cell r="H59" t="str">
            <v>105449-P.S.R. TUNGA NORTE</v>
          </cell>
          <cell r="N59">
            <v>3</v>
          </cell>
          <cell r="S59">
            <v>3</v>
          </cell>
          <cell r="AC59" t="str">
            <v>105491-P.S.R. QUELEN BAJO</v>
          </cell>
          <cell r="AE59">
            <v>2</v>
          </cell>
          <cell r="AF59">
            <v>2</v>
          </cell>
          <cell r="AH59">
            <v>2</v>
          </cell>
          <cell r="AN59">
            <v>6</v>
          </cell>
        </row>
        <row r="60">
          <cell r="H60" t="str">
            <v>105485-P.S.R. PLAN DE HORNOS</v>
          </cell>
          <cell r="N60">
            <v>2</v>
          </cell>
          <cell r="S60">
            <v>2</v>
          </cell>
          <cell r="AC60" t="str">
            <v>105492-P.S.R. CAMISA</v>
          </cell>
          <cell r="AE60">
            <v>2</v>
          </cell>
          <cell r="AF60">
            <v>3</v>
          </cell>
          <cell r="AH60">
            <v>1</v>
          </cell>
          <cell r="AI60">
            <v>2</v>
          </cell>
          <cell r="AJ60">
            <v>2</v>
          </cell>
          <cell r="AL60">
            <v>1</v>
          </cell>
          <cell r="AN60">
            <v>11</v>
          </cell>
        </row>
        <row r="61">
          <cell r="H61" t="str">
            <v>105487-P.S.R. CAÑAS UNO</v>
          </cell>
          <cell r="N61">
            <v>11</v>
          </cell>
          <cell r="O61">
            <v>3</v>
          </cell>
          <cell r="P61">
            <v>3</v>
          </cell>
          <cell r="Q61">
            <v>1</v>
          </cell>
          <cell r="R61">
            <v>1</v>
          </cell>
          <cell r="S61">
            <v>19</v>
          </cell>
          <cell r="AC61" t="str">
            <v>105501-P.S.R. ARBOLEDA GRANDE</v>
          </cell>
          <cell r="AD61">
            <v>2</v>
          </cell>
          <cell r="AE61">
            <v>3</v>
          </cell>
          <cell r="AI61">
            <v>1</v>
          </cell>
          <cell r="AJ61">
            <v>1</v>
          </cell>
          <cell r="AK61">
            <v>1</v>
          </cell>
          <cell r="AL61">
            <v>4</v>
          </cell>
          <cell r="AN61">
            <v>12</v>
          </cell>
        </row>
        <row r="62">
          <cell r="H62" t="str">
            <v>105496-P.S.R. PINTACURA SUR</v>
          </cell>
          <cell r="N62">
            <v>1</v>
          </cell>
          <cell r="S62">
            <v>1</v>
          </cell>
          <cell r="AD62">
            <v>4</v>
          </cell>
          <cell r="AE62">
            <v>15</v>
          </cell>
          <cell r="AF62">
            <v>21</v>
          </cell>
          <cell r="AG62">
            <v>10</v>
          </cell>
          <cell r="AH62">
            <v>138</v>
          </cell>
          <cell r="AI62">
            <v>82</v>
          </cell>
          <cell r="AJ62">
            <v>28</v>
          </cell>
          <cell r="AK62">
            <v>12</v>
          </cell>
          <cell r="AL62">
            <v>22</v>
          </cell>
          <cell r="AM62">
            <v>8</v>
          </cell>
          <cell r="AN62">
            <v>340</v>
          </cell>
        </row>
        <row r="63">
          <cell r="H63" t="str">
            <v>105504-P.S.R. SOCAVON</v>
          </cell>
          <cell r="N63">
            <v>4</v>
          </cell>
          <cell r="S63">
            <v>4</v>
          </cell>
          <cell r="AC63" t="str">
            <v>105315-CES. RURAL C. DE TAMAYA</v>
          </cell>
          <cell r="AE63">
            <v>1</v>
          </cell>
          <cell r="AM63">
            <v>1</v>
          </cell>
          <cell r="AN63">
            <v>2</v>
          </cell>
        </row>
        <row r="64">
          <cell r="I64">
            <v>115</v>
          </cell>
          <cell r="J64">
            <v>22</v>
          </cell>
          <cell r="K64">
            <v>102</v>
          </cell>
          <cell r="L64">
            <v>86</v>
          </cell>
          <cell r="M64">
            <v>84</v>
          </cell>
          <cell r="N64">
            <v>96</v>
          </cell>
          <cell r="O64">
            <v>76</v>
          </cell>
          <cell r="P64">
            <v>101</v>
          </cell>
          <cell r="Q64">
            <v>77</v>
          </cell>
          <cell r="R64">
            <v>76</v>
          </cell>
          <cell r="S64">
            <v>835</v>
          </cell>
          <cell r="AC64" t="str">
            <v>105317-CES. JORGE JORDAN D.</v>
          </cell>
          <cell r="AD64">
            <v>3</v>
          </cell>
          <cell r="AF64">
            <v>4</v>
          </cell>
          <cell r="AG64">
            <v>3</v>
          </cell>
          <cell r="AH64">
            <v>6</v>
          </cell>
          <cell r="AI64">
            <v>2</v>
          </cell>
          <cell r="AJ64">
            <v>2</v>
          </cell>
          <cell r="AK64">
            <v>15</v>
          </cell>
          <cell r="AL64">
            <v>6</v>
          </cell>
          <cell r="AM64">
            <v>7</v>
          </cell>
          <cell r="AN64">
            <v>48</v>
          </cell>
        </row>
        <row r="65">
          <cell r="H65" t="str">
            <v>105309-CES. RURAL CANELA</v>
          </cell>
          <cell r="J65">
            <v>15</v>
          </cell>
          <cell r="K65">
            <v>6</v>
          </cell>
          <cell r="L65">
            <v>8</v>
          </cell>
          <cell r="N65">
            <v>15</v>
          </cell>
          <cell r="P65">
            <v>30</v>
          </cell>
          <cell r="Q65">
            <v>22</v>
          </cell>
          <cell r="R65">
            <v>16</v>
          </cell>
          <cell r="S65">
            <v>112</v>
          </cell>
          <cell r="AC65" t="str">
            <v>105322-CES. MARCOS MACUADA</v>
          </cell>
          <cell r="AE65">
            <v>2</v>
          </cell>
          <cell r="AF65">
            <v>22</v>
          </cell>
          <cell r="AG65">
            <v>40</v>
          </cell>
          <cell r="AH65">
            <v>2</v>
          </cell>
          <cell r="AI65">
            <v>58</v>
          </cell>
          <cell r="AJ65">
            <v>28</v>
          </cell>
          <cell r="AK65">
            <v>1</v>
          </cell>
          <cell r="AL65">
            <v>3</v>
          </cell>
          <cell r="AM65">
            <v>3</v>
          </cell>
          <cell r="AN65">
            <v>159</v>
          </cell>
        </row>
        <row r="66">
          <cell r="H66" t="str">
            <v>105450-P.S.R. MINCHA NORTE            </v>
          </cell>
          <cell r="P66">
            <v>10</v>
          </cell>
          <cell r="Q66">
            <v>5</v>
          </cell>
          <cell r="S66">
            <v>15</v>
          </cell>
          <cell r="AC66" t="str">
            <v>105324-CES. SOTAQUI</v>
          </cell>
          <cell r="AD66">
            <v>8</v>
          </cell>
          <cell r="AE66">
            <v>3</v>
          </cell>
          <cell r="AF66">
            <v>8</v>
          </cell>
          <cell r="AG66">
            <v>1</v>
          </cell>
          <cell r="AH66">
            <v>3</v>
          </cell>
          <cell r="AI66">
            <v>3</v>
          </cell>
          <cell r="AK66">
            <v>2</v>
          </cell>
          <cell r="AL66">
            <v>2</v>
          </cell>
          <cell r="AN66">
            <v>30</v>
          </cell>
        </row>
        <row r="67">
          <cell r="H67" t="str">
            <v>105451-P.S.R. AGUA FRIA</v>
          </cell>
          <cell r="J67">
            <v>3</v>
          </cell>
          <cell r="L67">
            <v>3</v>
          </cell>
          <cell r="P67">
            <v>5</v>
          </cell>
          <cell r="S67">
            <v>11</v>
          </cell>
          <cell r="AC67" t="str">
            <v>105416-P.S.R. CAMARICO                  </v>
          </cell>
          <cell r="AE67">
            <v>4</v>
          </cell>
          <cell r="AF67">
            <v>2</v>
          </cell>
          <cell r="AN67">
            <v>6</v>
          </cell>
        </row>
        <row r="68">
          <cell r="H68" t="str">
            <v>105482-P.S.R. CANELA ALTA</v>
          </cell>
          <cell r="N68">
            <v>7</v>
          </cell>
          <cell r="P68">
            <v>2</v>
          </cell>
          <cell r="Q68">
            <v>2</v>
          </cell>
          <cell r="S68">
            <v>11</v>
          </cell>
          <cell r="AC68" t="str">
            <v>105420-P.S.R. LIMARI</v>
          </cell>
          <cell r="AF68">
            <v>1</v>
          </cell>
          <cell r="AG68">
            <v>3</v>
          </cell>
          <cell r="AN68">
            <v>4</v>
          </cell>
        </row>
        <row r="69">
          <cell r="H69" t="str">
            <v>105484-P.S.R. HUENTELAUQUEN</v>
          </cell>
          <cell r="K69">
            <v>2</v>
          </cell>
          <cell r="L69">
            <v>4</v>
          </cell>
          <cell r="P69">
            <v>3</v>
          </cell>
          <cell r="Q69">
            <v>3</v>
          </cell>
          <cell r="S69">
            <v>12</v>
          </cell>
          <cell r="AC69" t="str">
            <v>105439-P.S.R. CERRO BLANCO</v>
          </cell>
          <cell r="AH69">
            <v>1</v>
          </cell>
          <cell r="AN69">
            <v>1</v>
          </cell>
        </row>
        <row r="70">
          <cell r="H70" t="str">
            <v>105488-P.S.R. ESPIRITU SANTO</v>
          </cell>
          <cell r="L70">
            <v>1</v>
          </cell>
          <cell r="P70">
            <v>3</v>
          </cell>
          <cell r="S70">
            <v>4</v>
          </cell>
          <cell r="AC70" t="str">
            <v>105507-P.S.R. HUAMALATA</v>
          </cell>
          <cell r="AE70">
            <v>3</v>
          </cell>
          <cell r="AH70">
            <v>2</v>
          </cell>
          <cell r="AN70">
            <v>5</v>
          </cell>
        </row>
        <row r="71">
          <cell r="H71" t="str">
            <v>105493-P.S.R. MINCHA SUR</v>
          </cell>
          <cell r="K71">
            <v>1</v>
          </cell>
          <cell r="S71">
            <v>1</v>
          </cell>
          <cell r="AC71" t="str">
            <v>105722-CECOF SAN JOSE DE LA DEHESA</v>
          </cell>
          <cell r="AD71">
            <v>2</v>
          </cell>
          <cell r="AF71">
            <v>1</v>
          </cell>
          <cell r="AG71">
            <v>1</v>
          </cell>
          <cell r="AH71">
            <v>2</v>
          </cell>
          <cell r="AI71">
            <v>1</v>
          </cell>
          <cell r="AJ71">
            <v>2</v>
          </cell>
          <cell r="AK71">
            <v>2</v>
          </cell>
          <cell r="AM71">
            <v>3</v>
          </cell>
          <cell r="AN71">
            <v>14</v>
          </cell>
        </row>
        <row r="72">
          <cell r="H72" t="str">
            <v>105497-P.S.R. JABONERIA</v>
          </cell>
          <cell r="P72">
            <v>3</v>
          </cell>
          <cell r="Q72">
            <v>4</v>
          </cell>
          <cell r="S72">
            <v>7</v>
          </cell>
          <cell r="AC72" t="str">
            <v>105723-CECOF LIMARI</v>
          </cell>
          <cell r="AD72">
            <v>23</v>
          </cell>
          <cell r="AE72">
            <v>23</v>
          </cell>
          <cell r="AF72">
            <v>1</v>
          </cell>
          <cell r="AG72">
            <v>1</v>
          </cell>
          <cell r="AI72">
            <v>1</v>
          </cell>
          <cell r="AK72">
            <v>1</v>
          </cell>
          <cell r="AL72">
            <v>4</v>
          </cell>
          <cell r="AN72">
            <v>54</v>
          </cell>
        </row>
        <row r="73">
          <cell r="H73" t="str">
            <v>105498-P.S.R. QUEBRADA DE LINARES</v>
          </cell>
          <cell r="N73">
            <v>2</v>
          </cell>
          <cell r="Q73">
            <v>6</v>
          </cell>
          <cell r="S73">
            <v>8</v>
          </cell>
          <cell r="AD73">
            <v>36</v>
          </cell>
          <cell r="AE73">
            <v>36</v>
          </cell>
          <cell r="AF73">
            <v>39</v>
          </cell>
          <cell r="AG73">
            <v>49</v>
          </cell>
          <cell r="AH73">
            <v>16</v>
          </cell>
          <cell r="AI73">
            <v>65</v>
          </cell>
          <cell r="AJ73">
            <v>32</v>
          </cell>
          <cell r="AK73">
            <v>21</v>
          </cell>
          <cell r="AL73">
            <v>15</v>
          </cell>
          <cell r="AM73">
            <v>14</v>
          </cell>
          <cell r="AN73">
            <v>323</v>
          </cell>
        </row>
        <row r="74">
          <cell r="J74">
            <v>18</v>
          </cell>
          <cell r="K74">
            <v>9</v>
          </cell>
          <cell r="L74">
            <v>16</v>
          </cell>
          <cell r="N74">
            <v>24</v>
          </cell>
          <cell r="P74">
            <v>56</v>
          </cell>
          <cell r="Q74">
            <v>42</v>
          </cell>
          <cell r="R74">
            <v>16</v>
          </cell>
          <cell r="S74">
            <v>181</v>
          </cell>
          <cell r="AC74" t="str">
            <v>105105-HOSPITAL COMBARBALA</v>
          </cell>
          <cell r="AD74">
            <v>4</v>
          </cell>
          <cell r="AE74">
            <v>1</v>
          </cell>
          <cell r="AF74">
            <v>1</v>
          </cell>
          <cell r="AG74">
            <v>2</v>
          </cell>
          <cell r="AH74">
            <v>1</v>
          </cell>
          <cell r="AI74">
            <v>6</v>
          </cell>
          <cell r="AJ74">
            <v>5</v>
          </cell>
          <cell r="AK74">
            <v>4</v>
          </cell>
          <cell r="AL74">
            <v>5</v>
          </cell>
          <cell r="AM74">
            <v>21</v>
          </cell>
          <cell r="AN74">
            <v>50</v>
          </cell>
        </row>
        <row r="75">
          <cell r="H75" t="str">
            <v>105108-HOSPITAL LOS VILOS</v>
          </cell>
          <cell r="I75">
            <v>27</v>
          </cell>
          <cell r="J75">
            <v>53</v>
          </cell>
          <cell r="K75">
            <v>42</v>
          </cell>
          <cell r="L75">
            <v>43</v>
          </cell>
          <cell r="M75">
            <v>51</v>
          </cell>
          <cell r="N75">
            <v>39</v>
          </cell>
          <cell r="O75">
            <v>15</v>
          </cell>
          <cell r="P75">
            <v>17</v>
          </cell>
          <cell r="Q75">
            <v>27</v>
          </cell>
          <cell r="R75">
            <v>50</v>
          </cell>
          <cell r="S75">
            <v>364</v>
          </cell>
          <cell r="AC75" t="str">
            <v>105441-P.S.R. MANQUEHUA</v>
          </cell>
          <cell r="AI75">
            <v>1</v>
          </cell>
          <cell r="AN75">
            <v>1</v>
          </cell>
        </row>
        <row r="76">
          <cell r="H76" t="str">
            <v>105478-P.S.R. CAIMANES                   </v>
          </cell>
          <cell r="I76">
            <v>1</v>
          </cell>
          <cell r="K76">
            <v>1</v>
          </cell>
          <cell r="L76">
            <v>3</v>
          </cell>
          <cell r="M76">
            <v>1</v>
          </cell>
          <cell r="N76">
            <v>3</v>
          </cell>
          <cell r="O76">
            <v>2</v>
          </cell>
          <cell r="P76">
            <v>2</v>
          </cell>
          <cell r="S76">
            <v>13</v>
          </cell>
          <cell r="AC76" t="str">
            <v>105460-P.S.R. COGOTI 18</v>
          </cell>
          <cell r="AM76">
            <v>1</v>
          </cell>
          <cell r="AN76">
            <v>1</v>
          </cell>
        </row>
        <row r="77">
          <cell r="H77" t="str">
            <v>105479-P.S.R. GUANGUALI</v>
          </cell>
          <cell r="I77">
            <v>1</v>
          </cell>
          <cell r="S77">
            <v>1</v>
          </cell>
          <cell r="AC77" t="str">
            <v>105462-P.S.R. EL SAUCE</v>
          </cell>
          <cell r="AI77">
            <v>1</v>
          </cell>
          <cell r="AN77">
            <v>1</v>
          </cell>
        </row>
        <row r="78">
          <cell r="H78" t="str">
            <v>105480-P.S.R. QUILIMARI</v>
          </cell>
          <cell r="I78">
            <v>2</v>
          </cell>
          <cell r="J78">
            <v>1</v>
          </cell>
          <cell r="L78">
            <v>3</v>
          </cell>
          <cell r="O78">
            <v>1</v>
          </cell>
          <cell r="S78">
            <v>7</v>
          </cell>
          <cell r="AC78" t="str">
            <v>105465-P.S.R. RAMADILLA</v>
          </cell>
          <cell r="AJ78">
            <v>2</v>
          </cell>
          <cell r="AM78">
            <v>1</v>
          </cell>
          <cell r="AN78">
            <v>3</v>
          </cell>
        </row>
        <row r="79">
          <cell r="I79">
            <v>31</v>
          </cell>
          <cell r="J79">
            <v>54</v>
          </cell>
          <cell r="K79">
            <v>43</v>
          </cell>
          <cell r="L79">
            <v>49</v>
          </cell>
          <cell r="M79">
            <v>52</v>
          </cell>
          <cell r="N79">
            <v>42</v>
          </cell>
          <cell r="O79">
            <v>18</v>
          </cell>
          <cell r="P79">
            <v>19</v>
          </cell>
          <cell r="Q79">
            <v>27</v>
          </cell>
          <cell r="R79">
            <v>50</v>
          </cell>
          <cell r="S79">
            <v>385</v>
          </cell>
          <cell r="AC79" t="str">
            <v>105466-P.S.R. VALLE HERMOSO</v>
          </cell>
          <cell r="AL79">
            <v>1</v>
          </cell>
          <cell r="AN79">
            <v>1</v>
          </cell>
        </row>
        <row r="80">
          <cell r="H80" t="str">
            <v>105104-HOSPITAL SALAMANCA</v>
          </cell>
          <cell r="M80">
            <v>127</v>
          </cell>
          <cell r="N80">
            <v>20</v>
          </cell>
          <cell r="O80">
            <v>17</v>
          </cell>
          <cell r="P80">
            <v>38</v>
          </cell>
          <cell r="Q80">
            <v>17</v>
          </cell>
          <cell r="R80">
            <v>26</v>
          </cell>
          <cell r="S80">
            <v>245</v>
          </cell>
          <cell r="AC80" t="str">
            <v>105490-P.S.R. EL DURAZNO</v>
          </cell>
          <cell r="AI80">
            <v>1</v>
          </cell>
          <cell r="AN80">
            <v>1</v>
          </cell>
        </row>
        <row r="81">
          <cell r="H81" t="str">
            <v>105452-P.S.R. CUNCUMEN                 </v>
          </cell>
          <cell r="I81">
            <v>43</v>
          </cell>
          <cell r="J81">
            <v>26</v>
          </cell>
          <cell r="K81">
            <v>9</v>
          </cell>
          <cell r="L81">
            <v>13</v>
          </cell>
          <cell r="M81">
            <v>13</v>
          </cell>
          <cell r="N81">
            <v>20</v>
          </cell>
          <cell r="O81">
            <v>18</v>
          </cell>
          <cell r="P81">
            <v>5</v>
          </cell>
          <cell r="Q81">
            <v>3</v>
          </cell>
          <cell r="R81">
            <v>20</v>
          </cell>
          <cell r="S81">
            <v>170</v>
          </cell>
          <cell r="AD81">
            <v>4</v>
          </cell>
          <cell r="AE81">
            <v>1</v>
          </cell>
          <cell r="AF81">
            <v>1</v>
          </cell>
          <cell r="AG81">
            <v>2</v>
          </cell>
          <cell r="AH81">
            <v>1</v>
          </cell>
          <cell r="AI81">
            <v>9</v>
          </cell>
          <cell r="AJ81">
            <v>7</v>
          </cell>
          <cell r="AK81">
            <v>4</v>
          </cell>
          <cell r="AL81">
            <v>6</v>
          </cell>
          <cell r="AM81">
            <v>23</v>
          </cell>
          <cell r="AN81">
            <v>58</v>
          </cell>
        </row>
        <row r="82">
          <cell r="H82" t="str">
            <v>105453-P.S.R. TRANQUILLA</v>
          </cell>
          <cell r="J82">
            <v>1</v>
          </cell>
          <cell r="K82">
            <v>2</v>
          </cell>
          <cell r="M82">
            <v>2</v>
          </cell>
          <cell r="N82">
            <v>1</v>
          </cell>
          <cell r="O82">
            <v>2</v>
          </cell>
          <cell r="R82">
            <v>3</v>
          </cell>
          <cell r="S82">
            <v>11</v>
          </cell>
          <cell r="AC82" t="str">
            <v>105307-CES. RURAL MONTE PATRIA</v>
          </cell>
          <cell r="AD82">
            <v>4</v>
          </cell>
          <cell r="AE82">
            <v>1</v>
          </cell>
          <cell r="AF82">
            <v>3</v>
          </cell>
          <cell r="AI82">
            <v>4</v>
          </cell>
          <cell r="AJ82">
            <v>8</v>
          </cell>
          <cell r="AK82">
            <v>4</v>
          </cell>
          <cell r="AL82">
            <v>5</v>
          </cell>
          <cell r="AM82">
            <v>1</v>
          </cell>
          <cell r="AN82">
            <v>30</v>
          </cell>
        </row>
        <row r="83">
          <cell r="H83" t="str">
            <v>105454-P.S.R. CUNLAGUA</v>
          </cell>
          <cell r="I83">
            <v>1</v>
          </cell>
          <cell r="L83">
            <v>3</v>
          </cell>
          <cell r="O83">
            <v>0</v>
          </cell>
          <cell r="S83">
            <v>4</v>
          </cell>
          <cell r="AC83" t="str">
            <v>105311-CES. RURAL CHAÑARAL ALTO</v>
          </cell>
          <cell r="AF83">
            <v>6</v>
          </cell>
          <cell r="AK83">
            <v>2</v>
          </cell>
          <cell r="AN83">
            <v>8</v>
          </cell>
        </row>
        <row r="84">
          <cell r="H84" t="str">
            <v>105455-P.S.R. CHILLEPIN</v>
          </cell>
          <cell r="I84">
            <v>7</v>
          </cell>
          <cell r="J84">
            <v>4</v>
          </cell>
          <cell r="L84">
            <v>2</v>
          </cell>
          <cell r="M84">
            <v>3</v>
          </cell>
          <cell r="N84">
            <v>1</v>
          </cell>
          <cell r="P84">
            <v>1</v>
          </cell>
          <cell r="Q84">
            <v>1</v>
          </cell>
          <cell r="R84">
            <v>9</v>
          </cell>
          <cell r="S84">
            <v>28</v>
          </cell>
          <cell r="AC84" t="str">
            <v>105312-CES. RURAL CAREN</v>
          </cell>
          <cell r="AK84">
            <v>2</v>
          </cell>
          <cell r="AN84">
            <v>2</v>
          </cell>
        </row>
        <row r="85">
          <cell r="H85" t="str">
            <v>105456-P.S.R. LLIMPO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2</v>
          </cell>
          <cell r="Q85">
            <v>1</v>
          </cell>
          <cell r="R85">
            <v>1</v>
          </cell>
          <cell r="S85">
            <v>11</v>
          </cell>
          <cell r="AC85" t="str">
            <v>105318-CES. RURAL EL PALQUI</v>
          </cell>
          <cell r="AD85">
            <v>3</v>
          </cell>
          <cell r="AE85">
            <v>3</v>
          </cell>
          <cell r="AF85">
            <v>2</v>
          </cell>
          <cell r="AG85">
            <v>2</v>
          </cell>
          <cell r="AH85">
            <v>6</v>
          </cell>
          <cell r="AI85">
            <v>1</v>
          </cell>
          <cell r="AJ85">
            <v>15</v>
          </cell>
          <cell r="AK85">
            <v>9</v>
          </cell>
          <cell r="AL85">
            <v>2</v>
          </cell>
          <cell r="AM85">
            <v>7</v>
          </cell>
          <cell r="AN85">
            <v>50</v>
          </cell>
        </row>
        <row r="86">
          <cell r="H86" t="str">
            <v>105457-P.S.R. SAN AGUSTIN</v>
          </cell>
          <cell r="I86">
            <v>4</v>
          </cell>
          <cell r="J86">
            <v>3</v>
          </cell>
          <cell r="K86">
            <v>4</v>
          </cell>
          <cell r="L86">
            <v>1</v>
          </cell>
          <cell r="M86">
            <v>1</v>
          </cell>
          <cell r="O86">
            <v>2</v>
          </cell>
          <cell r="R86">
            <v>1</v>
          </cell>
          <cell r="S86">
            <v>16</v>
          </cell>
          <cell r="AC86" t="str">
            <v>105425-P.S.R. CHILECITO</v>
          </cell>
          <cell r="AD86">
            <v>1</v>
          </cell>
          <cell r="AG86">
            <v>4</v>
          </cell>
          <cell r="AN86">
            <v>5</v>
          </cell>
        </row>
        <row r="87">
          <cell r="H87" t="str">
            <v>105458-P.S.R. TAHUINCO</v>
          </cell>
          <cell r="I87">
            <v>3</v>
          </cell>
          <cell r="L87">
            <v>2</v>
          </cell>
          <cell r="O87">
            <v>3</v>
          </cell>
          <cell r="P87">
            <v>1</v>
          </cell>
          <cell r="Q87">
            <v>4</v>
          </cell>
          <cell r="R87">
            <v>2</v>
          </cell>
          <cell r="S87">
            <v>15</v>
          </cell>
          <cell r="AC87" t="str">
            <v>105427-P.S.R. HACIENDA VALDIVIA</v>
          </cell>
          <cell r="AF87">
            <v>1</v>
          </cell>
          <cell r="AJ87">
            <v>2</v>
          </cell>
          <cell r="AN87">
            <v>3</v>
          </cell>
        </row>
        <row r="88">
          <cell r="H88" t="str">
            <v>105491-P.S.R. QUELEN BAJO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2</v>
          </cell>
          <cell r="R88">
            <v>3</v>
          </cell>
          <cell r="S88">
            <v>10</v>
          </cell>
          <cell r="AC88" t="str">
            <v>105430-P.S.R. MIALQUI</v>
          </cell>
          <cell r="AG88">
            <v>1</v>
          </cell>
          <cell r="AM88">
            <v>1</v>
          </cell>
          <cell r="AN88">
            <v>2</v>
          </cell>
        </row>
        <row r="89">
          <cell r="H89" t="str">
            <v>105492-P.S.R. CAMISA</v>
          </cell>
          <cell r="J89">
            <v>3</v>
          </cell>
          <cell r="K89">
            <v>2</v>
          </cell>
          <cell r="L89">
            <v>3</v>
          </cell>
          <cell r="N89">
            <v>1</v>
          </cell>
          <cell r="O89">
            <v>9</v>
          </cell>
          <cell r="R89">
            <v>7</v>
          </cell>
          <cell r="S89">
            <v>25</v>
          </cell>
          <cell r="AC89" t="str">
            <v>105432-P.S.R. RAPEL</v>
          </cell>
          <cell r="AE89">
            <v>1</v>
          </cell>
          <cell r="AI89">
            <v>1</v>
          </cell>
          <cell r="AJ89">
            <v>2</v>
          </cell>
          <cell r="AN89">
            <v>4</v>
          </cell>
        </row>
        <row r="90">
          <cell r="H90" t="str">
            <v>105501-P.S.R. ARBOLEDA GRANDE</v>
          </cell>
          <cell r="I90">
            <v>1</v>
          </cell>
          <cell r="L90">
            <v>4</v>
          </cell>
          <cell r="M90">
            <v>1</v>
          </cell>
          <cell r="N90">
            <v>2</v>
          </cell>
          <cell r="O90">
            <v>4</v>
          </cell>
          <cell r="P90">
            <v>3</v>
          </cell>
          <cell r="S90">
            <v>15</v>
          </cell>
          <cell r="AC90" t="str">
            <v>105435-P.S.R. TULAHUEN</v>
          </cell>
          <cell r="AK90">
            <v>1</v>
          </cell>
          <cell r="AN90">
            <v>1</v>
          </cell>
        </row>
        <row r="91">
          <cell r="I91">
            <v>60</v>
          </cell>
          <cell r="J91">
            <v>39</v>
          </cell>
          <cell r="K91">
            <v>19</v>
          </cell>
          <cell r="L91">
            <v>30</v>
          </cell>
          <cell r="M91">
            <v>149</v>
          </cell>
          <cell r="N91">
            <v>47</v>
          </cell>
          <cell r="O91">
            <v>58</v>
          </cell>
          <cell r="P91">
            <v>50</v>
          </cell>
          <cell r="Q91">
            <v>26</v>
          </cell>
          <cell r="R91">
            <v>72</v>
          </cell>
          <cell r="S91">
            <v>550</v>
          </cell>
          <cell r="AD91">
            <v>8</v>
          </cell>
          <cell r="AE91">
            <v>5</v>
          </cell>
          <cell r="AF91">
            <v>12</v>
          </cell>
          <cell r="AG91">
            <v>7</v>
          </cell>
          <cell r="AH91">
            <v>6</v>
          </cell>
          <cell r="AI91">
            <v>6</v>
          </cell>
          <cell r="AJ91">
            <v>27</v>
          </cell>
          <cell r="AK91">
            <v>18</v>
          </cell>
          <cell r="AL91">
            <v>7</v>
          </cell>
          <cell r="AM91">
            <v>9</v>
          </cell>
          <cell r="AN91">
            <v>105</v>
          </cell>
        </row>
        <row r="92">
          <cell r="H92" t="str">
            <v>105315-CES. RURAL C. DE TAMAYA</v>
          </cell>
          <cell r="J92">
            <v>12</v>
          </cell>
          <cell r="L92">
            <v>15</v>
          </cell>
          <cell r="M92">
            <v>4</v>
          </cell>
          <cell r="Q92">
            <v>2</v>
          </cell>
          <cell r="R92">
            <v>4</v>
          </cell>
          <cell r="S92">
            <v>37</v>
          </cell>
          <cell r="AC92" t="str">
            <v>105308-CES. RURAL PUNITAQUI</v>
          </cell>
          <cell r="AE92">
            <v>1</v>
          </cell>
          <cell r="AF92">
            <v>1</v>
          </cell>
          <cell r="AH92">
            <v>5</v>
          </cell>
          <cell r="AI92">
            <v>28</v>
          </cell>
          <cell r="AJ92">
            <v>3</v>
          </cell>
          <cell r="AM92">
            <v>8</v>
          </cell>
          <cell r="AN92">
            <v>46</v>
          </cell>
        </row>
        <row r="93">
          <cell r="H93" t="str">
            <v>105317-CES. JORGE JORDAN D.</v>
          </cell>
          <cell r="I93">
            <v>63</v>
          </cell>
          <cell r="J93">
            <v>33</v>
          </cell>
          <cell r="K93">
            <v>42</v>
          </cell>
          <cell r="L93">
            <v>38</v>
          </cell>
          <cell r="M93">
            <v>59</v>
          </cell>
          <cell r="N93">
            <v>29</v>
          </cell>
          <cell r="O93">
            <v>28</v>
          </cell>
          <cell r="P93">
            <v>57</v>
          </cell>
          <cell r="Q93">
            <v>25</v>
          </cell>
          <cell r="R93">
            <v>21</v>
          </cell>
          <cell r="S93">
            <v>395</v>
          </cell>
          <cell r="AE93">
            <v>1</v>
          </cell>
          <cell r="AF93">
            <v>1</v>
          </cell>
          <cell r="AH93">
            <v>5</v>
          </cell>
          <cell r="AI93">
            <v>28</v>
          </cell>
          <cell r="AJ93">
            <v>3</v>
          </cell>
          <cell r="AM93">
            <v>8</v>
          </cell>
          <cell r="AN93">
            <v>46</v>
          </cell>
        </row>
        <row r="94">
          <cell r="H94" t="str">
            <v>105322-CES. MARCOS MACUADA</v>
          </cell>
          <cell r="I94">
            <v>59</v>
          </cell>
          <cell r="J94">
            <v>105</v>
          </cell>
          <cell r="K94">
            <v>60</v>
          </cell>
          <cell r="L94">
            <v>83</v>
          </cell>
          <cell r="M94">
            <v>90</v>
          </cell>
          <cell r="N94">
            <v>83</v>
          </cell>
          <cell r="O94">
            <v>81</v>
          </cell>
          <cell r="P94">
            <v>77</v>
          </cell>
          <cell r="Q94">
            <v>54</v>
          </cell>
          <cell r="R94">
            <v>48</v>
          </cell>
          <cell r="S94">
            <v>740</v>
          </cell>
          <cell r="AC94" t="str">
            <v>105413-P.S.R. SAMO ALTO</v>
          </cell>
          <cell r="AK94">
            <v>4</v>
          </cell>
          <cell r="AL94">
            <v>4</v>
          </cell>
          <cell r="AN94">
            <v>8</v>
          </cell>
        </row>
        <row r="95">
          <cell r="H95" t="str">
            <v>105324-CES. SOTAQUI</v>
          </cell>
          <cell r="I95">
            <v>14</v>
          </cell>
          <cell r="J95">
            <v>13</v>
          </cell>
          <cell r="K95">
            <v>10</v>
          </cell>
          <cell r="L95">
            <v>8</v>
          </cell>
          <cell r="M95">
            <v>16</v>
          </cell>
          <cell r="N95">
            <v>22</v>
          </cell>
          <cell r="O95">
            <v>15</v>
          </cell>
          <cell r="P95">
            <v>16</v>
          </cell>
          <cell r="Q95">
            <v>20</v>
          </cell>
          <cell r="R95">
            <v>16</v>
          </cell>
          <cell r="S95">
            <v>150</v>
          </cell>
          <cell r="AK95">
            <v>4</v>
          </cell>
          <cell r="AL95">
            <v>4</v>
          </cell>
          <cell r="AN95">
            <v>8</v>
          </cell>
        </row>
        <row r="96">
          <cell r="H96" t="str">
            <v>105416-P.S.R. CAMARICO                  </v>
          </cell>
          <cell r="J96">
            <v>3</v>
          </cell>
          <cell r="K96">
            <v>4</v>
          </cell>
          <cell r="P96">
            <v>2</v>
          </cell>
          <cell r="S96">
            <v>9</v>
          </cell>
          <cell r="AD96">
            <v>211</v>
          </cell>
          <cell r="AE96">
            <v>222</v>
          </cell>
          <cell r="AF96">
            <v>191</v>
          </cell>
          <cell r="AG96">
            <v>201</v>
          </cell>
          <cell r="AH96">
            <v>279</v>
          </cell>
          <cell r="AI96">
            <v>361</v>
          </cell>
          <cell r="AJ96">
            <v>208</v>
          </cell>
          <cell r="AK96">
            <v>270</v>
          </cell>
          <cell r="AL96">
            <v>138</v>
          </cell>
          <cell r="AM96">
            <v>133</v>
          </cell>
          <cell r="AN96">
            <v>2214</v>
          </cell>
        </row>
        <row r="97">
          <cell r="H97" t="str">
            <v>105417-P.S.R. ALCONES BAJOS</v>
          </cell>
          <cell r="L97">
            <v>2</v>
          </cell>
          <cell r="S97">
            <v>2</v>
          </cell>
        </row>
        <row r="98">
          <cell r="H98" t="str">
            <v>105420-P.S.R. LIMARI</v>
          </cell>
          <cell r="J98">
            <v>2</v>
          </cell>
          <cell r="S98">
            <v>2</v>
          </cell>
        </row>
        <row r="99">
          <cell r="H99" t="str">
            <v>105422-P.S.R. HORNILLOS</v>
          </cell>
          <cell r="J99">
            <v>1</v>
          </cell>
          <cell r="S99">
            <v>1</v>
          </cell>
        </row>
        <row r="100">
          <cell r="H100" t="str">
            <v>105437-P.S.R. CHALINGA</v>
          </cell>
          <cell r="K100">
            <v>3</v>
          </cell>
          <cell r="S100">
            <v>3</v>
          </cell>
        </row>
        <row r="101">
          <cell r="H101" t="str">
            <v>105439-P.S.R. CERRO BLANCO</v>
          </cell>
          <cell r="P101">
            <v>1</v>
          </cell>
          <cell r="S101">
            <v>1</v>
          </cell>
        </row>
        <row r="102">
          <cell r="H102" t="str">
            <v>105507-P.S.R. HUAMALATA</v>
          </cell>
          <cell r="I102">
            <v>2</v>
          </cell>
          <cell r="J102">
            <v>3</v>
          </cell>
          <cell r="M102">
            <v>4</v>
          </cell>
          <cell r="S102">
            <v>9</v>
          </cell>
        </row>
        <row r="103">
          <cell r="H103" t="str">
            <v>105510-P.S.R. RECOLETA</v>
          </cell>
          <cell r="J103">
            <v>2</v>
          </cell>
          <cell r="K103">
            <v>2</v>
          </cell>
          <cell r="M103">
            <v>5</v>
          </cell>
          <cell r="O103">
            <v>2</v>
          </cell>
          <cell r="R103">
            <v>2</v>
          </cell>
          <cell r="S103">
            <v>13</v>
          </cell>
        </row>
        <row r="104">
          <cell r="H104" t="str">
            <v>105722-CECOF SAN JOSE DE LA DEHESA</v>
          </cell>
          <cell r="I104">
            <v>15</v>
          </cell>
          <cell r="J104">
            <v>8</v>
          </cell>
          <cell r="K104">
            <v>11</v>
          </cell>
          <cell r="L104">
            <v>10</v>
          </cell>
          <cell r="M104">
            <v>6</v>
          </cell>
          <cell r="N104">
            <v>20</v>
          </cell>
          <cell r="O104">
            <v>6</v>
          </cell>
          <cell r="P104">
            <v>20</v>
          </cell>
          <cell r="Q104">
            <v>4</v>
          </cell>
          <cell r="R104">
            <v>4</v>
          </cell>
          <cell r="S104">
            <v>104</v>
          </cell>
        </row>
        <row r="105">
          <cell r="H105" t="str">
            <v>105723-CECOF LIMARI</v>
          </cell>
          <cell r="I105">
            <v>10</v>
          </cell>
          <cell r="J105">
            <v>1</v>
          </cell>
          <cell r="K105">
            <v>3</v>
          </cell>
          <cell r="L105">
            <v>5</v>
          </cell>
          <cell r="M105">
            <v>8</v>
          </cell>
          <cell r="N105">
            <v>1</v>
          </cell>
          <cell r="P105">
            <v>4</v>
          </cell>
          <cell r="Q105">
            <v>9</v>
          </cell>
          <cell r="R105">
            <v>9</v>
          </cell>
          <cell r="S105">
            <v>50</v>
          </cell>
        </row>
        <row r="106">
          <cell r="I106">
            <v>163</v>
          </cell>
          <cell r="J106">
            <v>183</v>
          </cell>
          <cell r="K106">
            <v>135</v>
          </cell>
          <cell r="L106">
            <v>161</v>
          </cell>
          <cell r="M106">
            <v>192</v>
          </cell>
          <cell r="N106">
            <v>155</v>
          </cell>
          <cell r="O106">
            <v>132</v>
          </cell>
          <cell r="P106">
            <v>177</v>
          </cell>
          <cell r="Q106">
            <v>114</v>
          </cell>
          <cell r="R106">
            <v>104</v>
          </cell>
          <cell r="S106">
            <v>1516</v>
          </cell>
        </row>
        <row r="107">
          <cell r="H107" t="str">
            <v>105105-HOSPITAL COMBARBALA</v>
          </cell>
          <cell r="I107">
            <v>20</v>
          </cell>
          <cell r="J107">
            <v>7</v>
          </cell>
          <cell r="K107">
            <v>16</v>
          </cell>
          <cell r="L107">
            <v>12</v>
          </cell>
          <cell r="M107">
            <v>29</v>
          </cell>
          <cell r="N107">
            <v>17</v>
          </cell>
          <cell r="O107">
            <v>25</v>
          </cell>
          <cell r="P107">
            <v>17</v>
          </cell>
          <cell r="Q107">
            <v>13</v>
          </cell>
          <cell r="R107">
            <v>17</v>
          </cell>
          <cell r="S107">
            <v>173</v>
          </cell>
        </row>
        <row r="108">
          <cell r="H108" t="str">
            <v>105433-P.S.R. SAN LORENZO</v>
          </cell>
          <cell r="P108">
            <v>3</v>
          </cell>
          <cell r="S108">
            <v>3</v>
          </cell>
        </row>
        <row r="109">
          <cell r="H109" t="str">
            <v>105434-P.S.R. SAN MARCOS</v>
          </cell>
          <cell r="N109">
            <v>2</v>
          </cell>
          <cell r="Q109">
            <v>1</v>
          </cell>
          <cell r="R109">
            <v>1</v>
          </cell>
          <cell r="S109">
            <v>4</v>
          </cell>
        </row>
        <row r="110">
          <cell r="H110" t="str">
            <v>105441-P.S.R. MANQUEHUA</v>
          </cell>
          <cell r="J110">
            <v>1</v>
          </cell>
          <cell r="O110">
            <v>2</v>
          </cell>
          <cell r="P110">
            <v>1</v>
          </cell>
          <cell r="R110">
            <v>1</v>
          </cell>
          <cell r="S110">
            <v>5</v>
          </cell>
        </row>
        <row r="111">
          <cell r="H111" t="str">
            <v>105459-P.S.R. BARRANCAS                </v>
          </cell>
          <cell r="J111">
            <v>1</v>
          </cell>
          <cell r="N111">
            <v>1</v>
          </cell>
          <cell r="O111">
            <v>1</v>
          </cell>
          <cell r="Q111">
            <v>2</v>
          </cell>
          <cell r="R111">
            <v>1</v>
          </cell>
          <cell r="S111">
            <v>6</v>
          </cell>
        </row>
        <row r="112">
          <cell r="H112" t="str">
            <v>105460-P.S.R. COGOTI 18</v>
          </cell>
          <cell r="N112">
            <v>2</v>
          </cell>
          <cell r="P112">
            <v>1</v>
          </cell>
          <cell r="Q112">
            <v>1</v>
          </cell>
          <cell r="S112">
            <v>4</v>
          </cell>
        </row>
        <row r="113">
          <cell r="H113" t="str">
            <v>105462-P.S.R. EL SAUCE</v>
          </cell>
          <cell r="K113">
            <v>1</v>
          </cell>
          <cell r="N113">
            <v>8</v>
          </cell>
          <cell r="P113">
            <v>2</v>
          </cell>
          <cell r="Q113">
            <v>1</v>
          </cell>
          <cell r="S113">
            <v>12</v>
          </cell>
        </row>
        <row r="114">
          <cell r="H114" t="str">
            <v>105463-P.S.R. QUILITAPIA</v>
          </cell>
          <cell r="N114">
            <v>1</v>
          </cell>
          <cell r="P114">
            <v>2</v>
          </cell>
          <cell r="R114">
            <v>1</v>
          </cell>
          <cell r="S114">
            <v>4</v>
          </cell>
        </row>
        <row r="115">
          <cell r="H115" t="str">
            <v>105464-P.S.R. LA LIGUA</v>
          </cell>
          <cell r="N115">
            <v>3</v>
          </cell>
          <cell r="O115">
            <v>1</v>
          </cell>
          <cell r="P115">
            <v>1</v>
          </cell>
          <cell r="S115">
            <v>5</v>
          </cell>
        </row>
        <row r="116">
          <cell r="H116" t="str">
            <v>105465-P.S.R. RAMADILLA</v>
          </cell>
          <cell r="P116">
            <v>4</v>
          </cell>
          <cell r="Q116">
            <v>1</v>
          </cell>
          <cell r="S116">
            <v>5</v>
          </cell>
        </row>
        <row r="117">
          <cell r="H117" t="str">
            <v>105466-P.S.R. VALLE HERMOSO</v>
          </cell>
          <cell r="N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4</v>
          </cell>
        </row>
        <row r="118">
          <cell r="H118" t="str">
            <v>105490-P.S.R. EL DURAZNO</v>
          </cell>
          <cell r="Q118">
            <v>1</v>
          </cell>
          <cell r="S118">
            <v>1</v>
          </cell>
        </row>
        <row r="119">
          <cell r="I119">
            <v>20</v>
          </cell>
          <cell r="J119">
            <v>9</v>
          </cell>
          <cell r="K119">
            <v>17</v>
          </cell>
          <cell r="L119">
            <v>12</v>
          </cell>
          <cell r="M119">
            <v>29</v>
          </cell>
          <cell r="N119">
            <v>35</v>
          </cell>
          <cell r="O119">
            <v>29</v>
          </cell>
          <cell r="P119">
            <v>32</v>
          </cell>
          <cell r="Q119">
            <v>21</v>
          </cell>
          <cell r="R119">
            <v>22</v>
          </cell>
          <cell r="S119">
            <v>226</v>
          </cell>
        </row>
        <row r="120">
          <cell r="H120" t="str">
            <v>105307-CES. RURAL MONTE PATRIA</v>
          </cell>
          <cell r="I120">
            <v>19</v>
          </cell>
          <cell r="J120">
            <v>11</v>
          </cell>
          <cell r="K120">
            <v>16</v>
          </cell>
          <cell r="L120">
            <v>13</v>
          </cell>
          <cell r="M120">
            <v>8</v>
          </cell>
          <cell r="N120">
            <v>19</v>
          </cell>
          <cell r="O120">
            <v>12</v>
          </cell>
          <cell r="P120">
            <v>7</v>
          </cell>
          <cell r="Q120">
            <v>9</v>
          </cell>
          <cell r="R120">
            <v>5</v>
          </cell>
          <cell r="S120">
            <v>119</v>
          </cell>
        </row>
        <row r="121">
          <cell r="H121" t="str">
            <v>105311-CES. RURAL CHAÑARAL ALTO</v>
          </cell>
          <cell r="O121">
            <v>20</v>
          </cell>
          <cell r="P121">
            <v>20</v>
          </cell>
          <cell r="Q121">
            <v>4</v>
          </cell>
          <cell r="R121">
            <v>4</v>
          </cell>
          <cell r="S121">
            <v>48</v>
          </cell>
        </row>
        <row r="122">
          <cell r="H122" t="str">
            <v>105312-CES. RURAL CAREN</v>
          </cell>
          <cell r="J122">
            <v>1</v>
          </cell>
          <cell r="K122">
            <v>1</v>
          </cell>
          <cell r="N122">
            <v>1</v>
          </cell>
          <cell r="P122">
            <v>8</v>
          </cell>
          <cell r="Q122">
            <v>5</v>
          </cell>
          <cell r="R122">
            <v>8</v>
          </cell>
          <cell r="S122">
            <v>24</v>
          </cell>
        </row>
        <row r="123">
          <cell r="H123" t="str">
            <v>105318-CES. RURAL EL PALQUI</v>
          </cell>
          <cell r="I123">
            <v>6</v>
          </cell>
          <cell r="J123">
            <v>24</v>
          </cell>
          <cell r="K123">
            <v>18</v>
          </cell>
          <cell r="L123">
            <v>10</v>
          </cell>
          <cell r="M123">
            <v>7</v>
          </cell>
          <cell r="N123">
            <v>15</v>
          </cell>
          <cell r="O123">
            <v>7</v>
          </cell>
          <cell r="P123">
            <v>6</v>
          </cell>
          <cell r="Q123">
            <v>3</v>
          </cell>
          <cell r="R123">
            <v>8</v>
          </cell>
          <cell r="S123">
            <v>104</v>
          </cell>
        </row>
        <row r="124">
          <cell r="H124" t="str">
            <v>105425-P.S.R. CHILECITO</v>
          </cell>
          <cell r="I124">
            <v>2</v>
          </cell>
          <cell r="K124">
            <v>2</v>
          </cell>
          <cell r="M124">
            <v>2</v>
          </cell>
          <cell r="N124">
            <v>2</v>
          </cell>
          <cell r="Q124">
            <v>2</v>
          </cell>
          <cell r="R124">
            <v>3</v>
          </cell>
          <cell r="S124">
            <v>13</v>
          </cell>
        </row>
        <row r="125">
          <cell r="H125" t="str">
            <v>105427-P.S.R. HACIENDA VALDIVIA</v>
          </cell>
          <cell r="I125">
            <v>2</v>
          </cell>
          <cell r="O125">
            <v>1</v>
          </cell>
          <cell r="S125">
            <v>3</v>
          </cell>
        </row>
        <row r="126">
          <cell r="H126" t="str">
            <v>105430-P.S.R. MIALQUI</v>
          </cell>
          <cell r="K126">
            <v>1</v>
          </cell>
          <cell r="L126">
            <v>1</v>
          </cell>
          <cell r="M126">
            <v>1</v>
          </cell>
          <cell r="N126">
            <v>2</v>
          </cell>
          <cell r="P126">
            <v>1</v>
          </cell>
          <cell r="Q126">
            <v>3</v>
          </cell>
          <cell r="R126">
            <v>3</v>
          </cell>
          <cell r="S126">
            <v>12</v>
          </cell>
        </row>
        <row r="127">
          <cell r="H127" t="str">
            <v>105431-P.S.R. PEDREGAL</v>
          </cell>
          <cell r="P127">
            <v>9</v>
          </cell>
          <cell r="Q127">
            <v>1</v>
          </cell>
          <cell r="R127">
            <v>2</v>
          </cell>
          <cell r="S127">
            <v>12</v>
          </cell>
        </row>
        <row r="128">
          <cell r="H128" t="str">
            <v>105432-P.S.R. RAPEL</v>
          </cell>
          <cell r="I128">
            <v>2</v>
          </cell>
          <cell r="J128">
            <v>2</v>
          </cell>
          <cell r="K128">
            <v>2</v>
          </cell>
          <cell r="M128">
            <v>1</v>
          </cell>
          <cell r="N128">
            <v>3</v>
          </cell>
          <cell r="O128">
            <v>2</v>
          </cell>
          <cell r="P128">
            <v>6</v>
          </cell>
          <cell r="S128">
            <v>18</v>
          </cell>
        </row>
        <row r="129">
          <cell r="H129" t="str">
            <v>105435-P.S.R. TULAHUEN</v>
          </cell>
          <cell r="P129">
            <v>3</v>
          </cell>
          <cell r="Q129">
            <v>4</v>
          </cell>
          <cell r="R129">
            <v>6</v>
          </cell>
          <cell r="S129">
            <v>13</v>
          </cell>
        </row>
        <row r="130">
          <cell r="H130" t="str">
            <v>105436-P.S.R. EL MAITEN</v>
          </cell>
          <cell r="P130">
            <v>3</v>
          </cell>
          <cell r="Q130">
            <v>2</v>
          </cell>
          <cell r="S130">
            <v>5</v>
          </cell>
        </row>
        <row r="131">
          <cell r="H131" t="str">
            <v>105489-P.S.R. RAMADAS DE TULAHUEN</v>
          </cell>
          <cell r="R131">
            <v>4</v>
          </cell>
          <cell r="S131">
            <v>4</v>
          </cell>
        </row>
        <row r="132">
          <cell r="I132">
            <v>31</v>
          </cell>
          <cell r="J132">
            <v>38</v>
          </cell>
          <cell r="K132">
            <v>40</v>
          </cell>
          <cell r="L132">
            <v>24</v>
          </cell>
          <cell r="M132">
            <v>19</v>
          </cell>
          <cell r="N132">
            <v>42</v>
          </cell>
          <cell r="O132">
            <v>42</v>
          </cell>
          <cell r="P132">
            <v>63</v>
          </cell>
          <cell r="Q132">
            <v>33</v>
          </cell>
          <cell r="R132">
            <v>43</v>
          </cell>
          <cell r="S132">
            <v>375</v>
          </cell>
        </row>
        <row r="133">
          <cell r="H133" t="str">
            <v>105308-CES. RURAL PUNITAQUI</v>
          </cell>
          <cell r="I133">
            <v>22</v>
          </cell>
          <cell r="J133">
            <v>19</v>
          </cell>
          <cell r="K133">
            <v>32</v>
          </cell>
          <cell r="L133">
            <v>19</v>
          </cell>
          <cell r="M133">
            <v>29</v>
          </cell>
          <cell r="N133">
            <v>29</v>
          </cell>
          <cell r="O133">
            <v>8</v>
          </cell>
          <cell r="P133">
            <v>22</v>
          </cell>
          <cell r="Q133">
            <v>17</v>
          </cell>
          <cell r="R133">
            <v>6</v>
          </cell>
          <cell r="S133">
            <v>203</v>
          </cell>
        </row>
        <row r="134">
          <cell r="I134">
            <v>22</v>
          </cell>
          <cell r="J134">
            <v>19</v>
          </cell>
          <cell r="K134">
            <v>32</v>
          </cell>
          <cell r="L134">
            <v>19</v>
          </cell>
          <cell r="M134">
            <v>29</v>
          </cell>
          <cell r="N134">
            <v>29</v>
          </cell>
          <cell r="O134">
            <v>8</v>
          </cell>
          <cell r="P134">
            <v>22</v>
          </cell>
          <cell r="Q134">
            <v>17</v>
          </cell>
          <cell r="R134">
            <v>6</v>
          </cell>
          <cell r="S134">
            <v>203</v>
          </cell>
        </row>
        <row r="135">
          <cell r="H135" t="str">
            <v>105310-CES. RURAL PICHASCA</v>
          </cell>
          <cell r="P135">
            <v>2</v>
          </cell>
          <cell r="S135">
            <v>2</v>
          </cell>
        </row>
        <row r="136">
          <cell r="H136" t="str">
            <v>105413-P.S.R. SAMO ALTO</v>
          </cell>
          <cell r="P136">
            <v>4</v>
          </cell>
          <cell r="S136">
            <v>4</v>
          </cell>
        </row>
        <row r="137">
          <cell r="H137" t="str">
            <v>105503-P.S.R. TABAQUEROS</v>
          </cell>
          <cell r="P137">
            <v>1</v>
          </cell>
          <cell r="S137">
            <v>1</v>
          </cell>
        </row>
        <row r="138">
          <cell r="P138">
            <v>7</v>
          </cell>
          <cell r="S138">
            <v>7</v>
          </cell>
        </row>
        <row r="139">
          <cell r="I139">
            <v>1108</v>
          </cell>
          <cell r="J139">
            <v>966</v>
          </cell>
          <cell r="K139">
            <v>1061</v>
          </cell>
          <cell r="L139">
            <v>1047</v>
          </cell>
          <cell r="M139">
            <v>1182</v>
          </cell>
          <cell r="N139">
            <v>1208</v>
          </cell>
          <cell r="O139">
            <v>960</v>
          </cell>
          <cell r="P139">
            <v>1141</v>
          </cell>
          <cell r="Q139">
            <v>945</v>
          </cell>
          <cell r="R139">
            <v>912</v>
          </cell>
          <cell r="S139">
            <v>10530</v>
          </cell>
        </row>
      </sheetData>
      <sheetData sheetId="2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 t="str">
            <v>Total general</v>
          </cell>
        </row>
        <row r="4">
          <cell r="G4" t="str">
            <v>04101-LA SERENA</v>
          </cell>
          <cell r="I4">
            <v>6</v>
          </cell>
          <cell r="J4">
            <v>56</v>
          </cell>
          <cell r="K4">
            <v>82</v>
          </cell>
          <cell r="L4">
            <v>145</v>
          </cell>
          <cell r="M4">
            <v>445</v>
          </cell>
          <cell r="N4">
            <v>31</v>
          </cell>
          <cell r="O4">
            <v>634</v>
          </cell>
          <cell r="P4">
            <v>115</v>
          </cell>
          <cell r="Q4">
            <v>186</v>
          </cell>
          <cell r="R4">
            <v>1700</v>
          </cell>
        </row>
        <row r="5">
          <cell r="G5" t="str">
            <v>105300-CES. CARDENAL CARO</v>
          </cell>
          <cell r="L5">
            <v>12</v>
          </cell>
          <cell r="M5">
            <v>26</v>
          </cell>
          <cell r="N5">
            <v>11</v>
          </cell>
          <cell r="O5">
            <v>10</v>
          </cell>
          <cell r="R5">
            <v>59</v>
          </cell>
        </row>
        <row r="6">
          <cell r="G6" t="str">
            <v>105301-CES. LAS COMPAÑIAS</v>
          </cell>
          <cell r="I6">
            <v>6</v>
          </cell>
          <cell r="J6">
            <v>13</v>
          </cell>
          <cell r="K6">
            <v>4</v>
          </cell>
          <cell r="L6">
            <v>5</v>
          </cell>
          <cell r="N6">
            <v>4</v>
          </cell>
          <cell r="P6">
            <v>20</v>
          </cell>
          <cell r="R6">
            <v>52</v>
          </cell>
        </row>
        <row r="7">
          <cell r="G7" t="str">
            <v>105302-CES. PEDRO AGUIRRE C.</v>
          </cell>
          <cell r="J7">
            <v>3</v>
          </cell>
          <cell r="K7">
            <v>39</v>
          </cell>
          <cell r="L7">
            <v>18</v>
          </cell>
          <cell r="N7">
            <v>0</v>
          </cell>
          <cell r="R7">
            <v>60</v>
          </cell>
        </row>
        <row r="8">
          <cell r="G8" t="str">
            <v>105313-CES. SCHAFFHAUSER</v>
          </cell>
          <cell r="K8">
            <v>25</v>
          </cell>
          <cell r="L8">
            <v>45</v>
          </cell>
          <cell r="M8">
            <v>350</v>
          </cell>
          <cell r="O8">
            <v>206</v>
          </cell>
          <cell r="P8">
            <v>91</v>
          </cell>
          <cell r="Q8">
            <v>168</v>
          </cell>
          <cell r="R8">
            <v>885</v>
          </cell>
        </row>
        <row r="9">
          <cell r="G9" t="str">
            <v>105319-CES. CARDENAL R.S.H.</v>
          </cell>
          <cell r="J9">
            <v>26</v>
          </cell>
          <cell r="M9">
            <v>24</v>
          </cell>
          <cell r="N9">
            <v>0</v>
          </cell>
          <cell r="O9">
            <v>350</v>
          </cell>
          <cell r="Q9">
            <v>9</v>
          </cell>
          <cell r="R9">
            <v>409</v>
          </cell>
        </row>
        <row r="10">
          <cell r="G10" t="str">
            <v>105325-CESFAM JUAN PABLO II</v>
          </cell>
          <cell r="J10">
            <v>14</v>
          </cell>
          <cell r="K10">
            <v>11</v>
          </cell>
          <cell r="L10">
            <v>35</v>
          </cell>
          <cell r="O10">
            <v>68</v>
          </cell>
          <cell r="P10">
            <v>0</v>
          </cell>
          <cell r="Q10">
            <v>0</v>
          </cell>
          <cell r="R10">
            <v>128</v>
          </cell>
        </row>
        <row r="11">
          <cell r="G11" t="str">
            <v>105400-P.S.R. ALGARROBITO            </v>
          </cell>
          <cell r="M11">
            <v>28</v>
          </cell>
          <cell r="R11">
            <v>28</v>
          </cell>
        </row>
        <row r="12">
          <cell r="G12" t="str">
            <v>105401-P.S.R. LAS ROJAS</v>
          </cell>
          <cell r="N12">
            <v>0</v>
          </cell>
          <cell r="R12">
            <v>0</v>
          </cell>
        </row>
        <row r="13">
          <cell r="G13" t="str">
            <v>105402-P.S.R. EL ROMERO</v>
          </cell>
          <cell r="L13">
            <v>25</v>
          </cell>
          <cell r="M13">
            <v>9</v>
          </cell>
          <cell r="N13">
            <v>10</v>
          </cell>
          <cell r="Q13">
            <v>4</v>
          </cell>
          <cell r="R13">
            <v>48</v>
          </cell>
        </row>
        <row r="14">
          <cell r="G14" t="str">
            <v>105499-P.S.R. LAMBERT</v>
          </cell>
          <cell r="Q14">
            <v>4</v>
          </cell>
          <cell r="R14">
            <v>4</v>
          </cell>
        </row>
        <row r="15">
          <cell r="G15" t="str">
            <v>105700-CECOF VILLA EL INDIO</v>
          </cell>
          <cell r="K15">
            <v>1</v>
          </cell>
          <cell r="L15">
            <v>1</v>
          </cell>
          <cell r="M15">
            <v>6</v>
          </cell>
          <cell r="N15">
            <v>1</v>
          </cell>
          <cell r="R15">
            <v>9</v>
          </cell>
        </row>
        <row r="16">
          <cell r="G16" t="str">
            <v>105701-CECOF VILLA ALEMANIA</v>
          </cell>
          <cell r="K16">
            <v>2</v>
          </cell>
          <cell r="L16">
            <v>4</v>
          </cell>
          <cell r="N16">
            <v>2</v>
          </cell>
          <cell r="P16">
            <v>1</v>
          </cell>
          <cell r="R16">
            <v>9</v>
          </cell>
        </row>
        <row r="17">
          <cell r="G17" t="str">
            <v>105702-CECOF VILLA LAMBERT</v>
          </cell>
          <cell r="M17">
            <v>2</v>
          </cell>
          <cell r="N17">
            <v>3</v>
          </cell>
          <cell r="P17">
            <v>3</v>
          </cell>
          <cell r="Q17">
            <v>1</v>
          </cell>
          <cell r="R17">
            <v>9</v>
          </cell>
        </row>
        <row r="18">
          <cell r="G18" t="str">
            <v>04102-COQUIMBO</v>
          </cell>
          <cell r="H18">
            <v>17</v>
          </cell>
          <cell r="I18">
            <v>29</v>
          </cell>
          <cell r="J18">
            <v>51</v>
          </cell>
          <cell r="K18">
            <v>183</v>
          </cell>
          <cell r="L18">
            <v>283</v>
          </cell>
          <cell r="M18">
            <v>159</v>
          </cell>
          <cell r="N18">
            <v>106</v>
          </cell>
          <cell r="O18">
            <v>385</v>
          </cell>
          <cell r="P18">
            <v>233</v>
          </cell>
          <cell r="Q18">
            <v>225</v>
          </cell>
          <cell r="R18">
            <v>1671</v>
          </cell>
        </row>
        <row r="19">
          <cell r="G19" t="str">
            <v>105303-CES. SAN JUAN</v>
          </cell>
          <cell r="J19">
            <v>17</v>
          </cell>
          <cell r="K19">
            <v>19</v>
          </cell>
          <cell r="L19">
            <v>54</v>
          </cell>
          <cell r="M19">
            <v>36</v>
          </cell>
          <cell r="N19">
            <v>25</v>
          </cell>
          <cell r="O19">
            <v>99</v>
          </cell>
          <cell r="P19">
            <v>55</v>
          </cell>
          <cell r="Q19">
            <v>41</v>
          </cell>
          <cell r="R19">
            <v>346</v>
          </cell>
        </row>
        <row r="20">
          <cell r="G20" t="str">
            <v>105304-CES. SANTA CECILIA</v>
          </cell>
          <cell r="H20">
            <v>12</v>
          </cell>
          <cell r="I20">
            <v>8</v>
          </cell>
          <cell r="J20">
            <v>3</v>
          </cell>
          <cell r="K20">
            <v>57</v>
          </cell>
          <cell r="L20">
            <v>40</v>
          </cell>
          <cell r="M20">
            <v>14</v>
          </cell>
          <cell r="N20">
            <v>19</v>
          </cell>
          <cell r="O20">
            <v>64</v>
          </cell>
          <cell r="P20">
            <v>57</v>
          </cell>
          <cell r="Q20">
            <v>32</v>
          </cell>
          <cell r="R20">
            <v>306</v>
          </cell>
        </row>
        <row r="21">
          <cell r="G21" t="str">
            <v>105305-CES. TIERRAS BLANCAS</v>
          </cell>
          <cell r="I21">
            <v>18</v>
          </cell>
          <cell r="J21">
            <v>21</v>
          </cell>
          <cell r="K21">
            <v>44</v>
          </cell>
          <cell r="L21">
            <v>75</v>
          </cell>
          <cell r="M21">
            <v>55</v>
          </cell>
          <cell r="N21">
            <v>19</v>
          </cell>
          <cell r="O21">
            <v>68</v>
          </cell>
          <cell r="P21">
            <v>40</v>
          </cell>
          <cell r="Q21">
            <v>44</v>
          </cell>
          <cell r="R21">
            <v>384</v>
          </cell>
        </row>
        <row r="22">
          <cell r="G22" t="str">
            <v>105321-CES. RURAL  TONGOY</v>
          </cell>
          <cell r="K22">
            <v>7</v>
          </cell>
          <cell r="L22">
            <v>11</v>
          </cell>
          <cell r="M22">
            <v>0</v>
          </cell>
          <cell r="O22">
            <v>7</v>
          </cell>
          <cell r="Q22">
            <v>0</v>
          </cell>
          <cell r="R22">
            <v>25</v>
          </cell>
        </row>
        <row r="23">
          <cell r="G23" t="str">
            <v>105323-CES. DR. SERGIO AGUILAR</v>
          </cell>
          <cell r="H23">
            <v>5</v>
          </cell>
          <cell r="I23">
            <v>3</v>
          </cell>
          <cell r="J23">
            <v>5</v>
          </cell>
          <cell r="K23">
            <v>43</v>
          </cell>
          <cell r="L23">
            <v>32</v>
          </cell>
          <cell r="M23">
            <v>34</v>
          </cell>
          <cell r="N23">
            <v>29</v>
          </cell>
          <cell r="O23">
            <v>122</v>
          </cell>
          <cell r="P23">
            <v>71</v>
          </cell>
          <cell r="Q23">
            <v>95</v>
          </cell>
          <cell r="R23">
            <v>439</v>
          </cell>
        </row>
        <row r="24">
          <cell r="G24" t="str">
            <v>105405-P.S.R. GUANAQUEROS</v>
          </cell>
          <cell r="L24">
            <v>28</v>
          </cell>
          <cell r="R24">
            <v>28</v>
          </cell>
        </row>
        <row r="25">
          <cell r="G25" t="str">
            <v>105406-P.S.R. PAN DE AZUCAR</v>
          </cell>
          <cell r="K25">
            <v>7</v>
          </cell>
          <cell r="L25">
            <v>19</v>
          </cell>
          <cell r="M25">
            <v>11</v>
          </cell>
          <cell r="N25">
            <v>5</v>
          </cell>
          <cell r="O25">
            <v>11</v>
          </cell>
          <cell r="P25">
            <v>8</v>
          </cell>
          <cell r="Q25">
            <v>12</v>
          </cell>
          <cell r="R25">
            <v>73</v>
          </cell>
        </row>
        <row r="26">
          <cell r="G26" t="str">
            <v>105705-CECOF EL ALBA</v>
          </cell>
          <cell r="J26">
            <v>5</v>
          </cell>
          <cell r="K26">
            <v>6</v>
          </cell>
          <cell r="L26">
            <v>24</v>
          </cell>
          <cell r="M26">
            <v>9</v>
          </cell>
          <cell r="N26">
            <v>9</v>
          </cell>
          <cell r="O26">
            <v>14</v>
          </cell>
          <cell r="P26">
            <v>2</v>
          </cell>
          <cell r="Q26">
            <v>1</v>
          </cell>
          <cell r="R26">
            <v>70</v>
          </cell>
        </row>
        <row r="27">
          <cell r="G27" t="str">
            <v>04103-ANDACOLLO</v>
          </cell>
          <cell r="J27">
            <v>6</v>
          </cell>
          <cell r="K27">
            <v>36</v>
          </cell>
          <cell r="R27">
            <v>42</v>
          </cell>
        </row>
        <row r="28">
          <cell r="G28" t="str">
            <v>105106-HOSPITAL ANDACOLLO</v>
          </cell>
          <cell r="J28">
            <v>6</v>
          </cell>
          <cell r="K28">
            <v>36</v>
          </cell>
          <cell r="R28">
            <v>42</v>
          </cell>
        </row>
        <row r="29">
          <cell r="G29" t="str">
            <v>04104-LA HIGUERA</v>
          </cell>
          <cell r="N29">
            <v>13</v>
          </cell>
          <cell r="Q29">
            <v>0</v>
          </cell>
          <cell r="R29">
            <v>13</v>
          </cell>
        </row>
        <row r="30">
          <cell r="G30" t="str">
            <v>105314-CES. LA HIGUERA</v>
          </cell>
          <cell r="N30">
            <v>8</v>
          </cell>
          <cell r="Q30">
            <v>0</v>
          </cell>
          <cell r="R30">
            <v>8</v>
          </cell>
        </row>
        <row r="31">
          <cell r="G31" t="str">
            <v>105500-P.S.R. CALETA HORNOS        </v>
          </cell>
          <cell r="N31">
            <v>5</v>
          </cell>
          <cell r="R31">
            <v>5</v>
          </cell>
        </row>
        <row r="32">
          <cell r="G32" t="str">
            <v>04105-PAIHUANO</v>
          </cell>
          <cell r="M32">
            <v>42</v>
          </cell>
          <cell r="N32">
            <v>4</v>
          </cell>
          <cell r="P32">
            <v>8</v>
          </cell>
          <cell r="Q32">
            <v>33</v>
          </cell>
          <cell r="R32">
            <v>87</v>
          </cell>
        </row>
        <row r="33">
          <cell r="G33" t="str">
            <v>105306-CES. PAIHUANO</v>
          </cell>
          <cell r="M33">
            <v>42</v>
          </cell>
          <cell r="N33">
            <v>4</v>
          </cell>
          <cell r="P33">
            <v>8</v>
          </cell>
          <cell r="R33">
            <v>54</v>
          </cell>
        </row>
        <row r="34">
          <cell r="G34" t="str">
            <v>105476-P.S.R. MONTE GRANDE</v>
          </cell>
          <cell r="Q34">
            <v>33</v>
          </cell>
          <cell r="R34">
            <v>33</v>
          </cell>
        </row>
        <row r="35">
          <cell r="G35" t="str">
            <v>04106-VICUÑA</v>
          </cell>
          <cell r="J35">
            <v>18</v>
          </cell>
          <cell r="K35">
            <v>19</v>
          </cell>
          <cell r="L35">
            <v>0</v>
          </cell>
          <cell r="M35">
            <v>38</v>
          </cell>
          <cell r="N35">
            <v>30</v>
          </cell>
          <cell r="O35">
            <v>20</v>
          </cell>
          <cell r="P35">
            <v>0</v>
          </cell>
          <cell r="Q35">
            <v>3</v>
          </cell>
          <cell r="R35">
            <v>128</v>
          </cell>
        </row>
        <row r="36">
          <cell r="G36" t="str">
            <v>105467-P.S.R. DIAGUITAS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3</v>
          </cell>
        </row>
        <row r="37">
          <cell r="G37" t="str">
            <v>105468-P.S.R. EL MOLLE</v>
          </cell>
          <cell r="O37">
            <v>0</v>
          </cell>
          <cell r="P37">
            <v>0</v>
          </cell>
          <cell r="R37">
            <v>0</v>
          </cell>
        </row>
        <row r="38">
          <cell r="G38" t="str">
            <v>105469-P.S.R. EL TAMBO</v>
          </cell>
          <cell r="L38">
            <v>0</v>
          </cell>
          <cell r="N38">
            <v>1</v>
          </cell>
          <cell r="O38">
            <v>0</v>
          </cell>
          <cell r="P38">
            <v>0</v>
          </cell>
          <cell r="Q38">
            <v>0</v>
          </cell>
          <cell r="R38">
            <v>1</v>
          </cell>
        </row>
        <row r="39">
          <cell r="G39" t="str">
            <v>105471-P.S.R. PERALILLO</v>
          </cell>
          <cell r="M39">
            <v>12</v>
          </cell>
          <cell r="O39">
            <v>0</v>
          </cell>
          <cell r="P39">
            <v>0</v>
          </cell>
          <cell r="Q39">
            <v>0</v>
          </cell>
          <cell r="R39">
            <v>12</v>
          </cell>
        </row>
        <row r="40">
          <cell r="G40" t="str">
            <v>105472-P.S.R. RIVADAVIA</v>
          </cell>
          <cell r="J40">
            <v>18</v>
          </cell>
          <cell r="K40">
            <v>19</v>
          </cell>
          <cell r="N40">
            <v>1</v>
          </cell>
          <cell r="O40">
            <v>0</v>
          </cell>
          <cell r="P40">
            <v>0</v>
          </cell>
          <cell r="R40">
            <v>38</v>
          </cell>
        </row>
        <row r="41">
          <cell r="G41" t="str">
            <v>105473-P.S.R. TALCUNA</v>
          </cell>
          <cell r="M41">
            <v>26</v>
          </cell>
          <cell r="N41">
            <v>26</v>
          </cell>
          <cell r="O41">
            <v>19</v>
          </cell>
          <cell r="R41">
            <v>71</v>
          </cell>
        </row>
        <row r="42">
          <cell r="G42" t="str">
            <v>105474-P.S.R. CHAPILCA</v>
          </cell>
          <cell r="O42">
            <v>0</v>
          </cell>
          <cell r="R42">
            <v>0</v>
          </cell>
        </row>
        <row r="43">
          <cell r="G43" t="str">
            <v>105502-P.S.R. CALINGASTA</v>
          </cell>
          <cell r="L43">
            <v>0</v>
          </cell>
          <cell r="N43">
            <v>2</v>
          </cell>
          <cell r="O43">
            <v>1</v>
          </cell>
          <cell r="P43">
            <v>0</v>
          </cell>
          <cell r="R43">
            <v>3</v>
          </cell>
        </row>
        <row r="44">
          <cell r="G44" t="str">
            <v>105509-P.S.R. GUALLIGUAICA</v>
          </cell>
          <cell r="O44">
            <v>0</v>
          </cell>
          <cell r="R44">
            <v>0</v>
          </cell>
        </row>
        <row r="45">
          <cell r="G45" t="str">
            <v>04201-ILLAPEL</v>
          </cell>
          <cell r="L45">
            <v>9</v>
          </cell>
          <cell r="M45">
            <v>78</v>
          </cell>
          <cell r="N45">
            <v>2</v>
          </cell>
          <cell r="P45">
            <v>24</v>
          </cell>
          <cell r="Q45">
            <v>10</v>
          </cell>
          <cell r="R45">
            <v>123</v>
          </cell>
        </row>
        <row r="46">
          <cell r="G46" t="str">
            <v>105326-CESFAM SAN RAFAEL</v>
          </cell>
          <cell r="L46">
            <v>9</v>
          </cell>
          <cell r="M46">
            <v>78</v>
          </cell>
          <cell r="N46">
            <v>2</v>
          </cell>
          <cell r="P46">
            <v>24</v>
          </cell>
          <cell r="Q46">
            <v>10</v>
          </cell>
          <cell r="R46">
            <v>123</v>
          </cell>
        </row>
        <row r="47">
          <cell r="G47" t="str">
            <v>04202-CANELA</v>
          </cell>
          <cell r="M47">
            <v>52</v>
          </cell>
          <cell r="Q47">
            <v>47</v>
          </cell>
          <cell r="R47">
            <v>99</v>
          </cell>
        </row>
        <row r="48">
          <cell r="G48" t="str">
            <v>105309-CES. RURAL CANELA</v>
          </cell>
          <cell r="M48">
            <v>52</v>
          </cell>
          <cell r="Q48">
            <v>47</v>
          </cell>
          <cell r="R48">
            <v>99</v>
          </cell>
        </row>
        <row r="49">
          <cell r="G49" t="str">
            <v>04203-LOS VILOS</v>
          </cell>
          <cell r="I49">
            <v>7</v>
          </cell>
          <cell r="J49">
            <v>8</v>
          </cell>
          <cell r="K49">
            <v>14</v>
          </cell>
          <cell r="L49">
            <v>6</v>
          </cell>
          <cell r="M49">
            <v>8</v>
          </cell>
          <cell r="O49">
            <v>11</v>
          </cell>
          <cell r="P49">
            <v>6</v>
          </cell>
          <cell r="R49">
            <v>60</v>
          </cell>
        </row>
        <row r="50">
          <cell r="G50" t="str">
            <v>105478-P.S.R. CAIMANES                   </v>
          </cell>
          <cell r="I50">
            <v>7</v>
          </cell>
          <cell r="J50">
            <v>8</v>
          </cell>
          <cell r="K50">
            <v>6</v>
          </cell>
          <cell r="L50">
            <v>6</v>
          </cell>
          <cell r="M50">
            <v>4</v>
          </cell>
          <cell r="O50">
            <v>3</v>
          </cell>
          <cell r="R50">
            <v>34</v>
          </cell>
        </row>
        <row r="51">
          <cell r="G51" t="str">
            <v>105479-P.S.R. GUANGUALI</v>
          </cell>
          <cell r="K51">
            <v>1</v>
          </cell>
          <cell r="R51">
            <v>1</v>
          </cell>
        </row>
        <row r="52">
          <cell r="G52" t="str">
            <v>105480-P.S.R. QUILIMARI</v>
          </cell>
          <cell r="K52">
            <v>7</v>
          </cell>
          <cell r="O52">
            <v>8</v>
          </cell>
          <cell r="P52">
            <v>6</v>
          </cell>
          <cell r="R52">
            <v>21</v>
          </cell>
        </row>
        <row r="53">
          <cell r="G53" t="str">
            <v>105511-P.S.R. LOS CONDORES</v>
          </cell>
          <cell r="M53">
            <v>4</v>
          </cell>
          <cell r="R53">
            <v>4</v>
          </cell>
        </row>
        <row r="54">
          <cell r="G54" t="str">
            <v>04204-SALAMANCA</v>
          </cell>
          <cell r="K54">
            <v>2</v>
          </cell>
          <cell r="L54">
            <v>104</v>
          </cell>
          <cell r="M54">
            <v>133</v>
          </cell>
          <cell r="O54">
            <v>45</v>
          </cell>
          <cell r="R54">
            <v>284</v>
          </cell>
        </row>
        <row r="55">
          <cell r="G55" t="str">
            <v>105104-HOSPITAL SALAMANCA</v>
          </cell>
          <cell r="K55">
            <v>0</v>
          </cell>
          <cell r="M55">
            <v>0</v>
          </cell>
          <cell r="O55">
            <v>45</v>
          </cell>
          <cell r="R55">
            <v>45</v>
          </cell>
        </row>
        <row r="56">
          <cell r="G56" t="str">
            <v>105452-P.S.R. CUNCUMEN                 </v>
          </cell>
          <cell r="L56">
            <v>68</v>
          </cell>
          <cell r="M56">
            <v>38</v>
          </cell>
          <cell r="R56">
            <v>106</v>
          </cell>
        </row>
        <row r="57">
          <cell r="G57" t="str">
            <v>105453-P.S.R. TRANQUILLA</v>
          </cell>
          <cell r="K57">
            <v>1</v>
          </cell>
          <cell r="L57">
            <v>36</v>
          </cell>
          <cell r="M57">
            <v>17</v>
          </cell>
          <cell r="R57">
            <v>54</v>
          </cell>
        </row>
        <row r="58">
          <cell r="G58" t="str">
            <v>105454-P.S.R. CUNLAGUA</v>
          </cell>
          <cell r="L58">
            <v>0</v>
          </cell>
          <cell r="M58">
            <v>1</v>
          </cell>
          <cell r="R58">
            <v>1</v>
          </cell>
        </row>
        <row r="59">
          <cell r="G59" t="str">
            <v>105455-P.S.R. CHILLEPIN</v>
          </cell>
          <cell r="M59">
            <v>55</v>
          </cell>
          <cell r="R59">
            <v>55</v>
          </cell>
        </row>
        <row r="60">
          <cell r="G60" t="str">
            <v>105456-P.S.R. LLIMPO</v>
          </cell>
          <cell r="K60">
            <v>1</v>
          </cell>
          <cell r="L60">
            <v>0</v>
          </cell>
          <cell r="M60">
            <v>1</v>
          </cell>
          <cell r="R60">
            <v>2</v>
          </cell>
        </row>
        <row r="61">
          <cell r="G61" t="str">
            <v>105457-P.S.R. SAN AGUSTIN</v>
          </cell>
          <cell r="L61">
            <v>0</v>
          </cell>
          <cell r="M61">
            <v>1</v>
          </cell>
          <cell r="R61">
            <v>1</v>
          </cell>
        </row>
        <row r="62">
          <cell r="G62" t="str">
            <v>105458-P.S.R. TAHUINCO</v>
          </cell>
          <cell r="M62">
            <v>1</v>
          </cell>
          <cell r="R62">
            <v>1</v>
          </cell>
        </row>
        <row r="63">
          <cell r="G63" t="str">
            <v>105491-P.S.R. QUELEN BAJO</v>
          </cell>
          <cell r="L63">
            <v>0</v>
          </cell>
          <cell r="M63">
            <v>7</v>
          </cell>
          <cell r="R63">
            <v>7</v>
          </cell>
        </row>
        <row r="64">
          <cell r="G64" t="str">
            <v>105492-P.S.R. CAMISA</v>
          </cell>
          <cell r="L64">
            <v>0</v>
          </cell>
          <cell r="M64">
            <v>8</v>
          </cell>
          <cell r="R64">
            <v>8</v>
          </cell>
        </row>
        <row r="65">
          <cell r="G65" t="str">
            <v>105501-P.S.R. ARBOLEDA GRANDE</v>
          </cell>
          <cell r="L65">
            <v>0</v>
          </cell>
          <cell r="M65">
            <v>4</v>
          </cell>
          <cell r="R65">
            <v>4</v>
          </cell>
        </row>
        <row r="66">
          <cell r="G66" t="str">
            <v>04301-OVALLE</v>
          </cell>
          <cell r="J66">
            <v>138</v>
          </cell>
          <cell r="K66">
            <v>105</v>
          </cell>
          <cell r="L66">
            <v>253</v>
          </cell>
          <cell r="M66">
            <v>213</v>
          </cell>
          <cell r="N66">
            <v>33</v>
          </cell>
          <cell r="O66">
            <v>96</v>
          </cell>
          <cell r="P66">
            <v>94</v>
          </cell>
          <cell r="Q66">
            <v>93</v>
          </cell>
          <cell r="R66">
            <v>1025</v>
          </cell>
        </row>
        <row r="67">
          <cell r="G67" t="str">
            <v>105315-CES. RURAL C. DE TAMAYA</v>
          </cell>
          <cell r="M67">
            <v>26</v>
          </cell>
          <cell r="O67">
            <v>15</v>
          </cell>
          <cell r="P67">
            <v>15</v>
          </cell>
          <cell r="Q67">
            <v>20</v>
          </cell>
          <cell r="R67">
            <v>76</v>
          </cell>
        </row>
        <row r="68">
          <cell r="G68" t="str">
            <v>105317-CES. JORGE JORDAN D.</v>
          </cell>
          <cell r="K68">
            <v>18</v>
          </cell>
          <cell r="L68">
            <v>31</v>
          </cell>
          <cell r="M68">
            <v>22</v>
          </cell>
          <cell r="N68">
            <v>12</v>
          </cell>
          <cell r="O68">
            <v>51</v>
          </cell>
          <cell r="P68">
            <v>58</v>
          </cell>
          <cell r="Q68">
            <v>73</v>
          </cell>
          <cell r="R68">
            <v>265</v>
          </cell>
        </row>
        <row r="69">
          <cell r="G69" t="str">
            <v>105322-CES. MARCOS MACUADA</v>
          </cell>
          <cell r="J69">
            <v>138</v>
          </cell>
          <cell r="K69">
            <v>87</v>
          </cell>
          <cell r="L69">
            <v>190</v>
          </cell>
          <cell r="M69">
            <v>65</v>
          </cell>
          <cell r="N69">
            <v>6</v>
          </cell>
          <cell r="O69">
            <v>0</v>
          </cell>
          <cell r="R69">
            <v>486</v>
          </cell>
        </row>
        <row r="70">
          <cell r="G70" t="str">
            <v>105324-CES. SOTAQUI</v>
          </cell>
          <cell r="L70">
            <v>32</v>
          </cell>
          <cell r="R70">
            <v>32</v>
          </cell>
        </row>
        <row r="71">
          <cell r="G71" t="str">
            <v>105416-P.S.R. CAMARICO                  </v>
          </cell>
          <cell r="M71">
            <v>27</v>
          </cell>
          <cell r="R71">
            <v>27</v>
          </cell>
        </row>
        <row r="72">
          <cell r="G72" t="str">
            <v>105419-P.S.R. LAS SOSSAS</v>
          </cell>
          <cell r="M72">
            <v>9</v>
          </cell>
          <cell r="R72">
            <v>9</v>
          </cell>
        </row>
        <row r="73">
          <cell r="G73" t="str">
            <v>105507-P.S.R. HUAMALATA</v>
          </cell>
          <cell r="N73">
            <v>15</v>
          </cell>
          <cell r="R73">
            <v>15</v>
          </cell>
        </row>
        <row r="74">
          <cell r="G74" t="str">
            <v>105722-CECOF SAN JOSE DE LA DEHESA</v>
          </cell>
          <cell r="M74">
            <v>62</v>
          </cell>
          <cell r="P74">
            <v>8</v>
          </cell>
          <cell r="R74">
            <v>70</v>
          </cell>
        </row>
        <row r="75">
          <cell r="G75" t="str">
            <v>105723-CECOF LIMARI</v>
          </cell>
          <cell r="M75">
            <v>2</v>
          </cell>
          <cell r="O75">
            <v>30</v>
          </cell>
          <cell r="P75">
            <v>13</v>
          </cell>
          <cell r="R75">
            <v>45</v>
          </cell>
        </row>
        <row r="76">
          <cell r="G76" t="str">
            <v>04302-COMBARBALÁ</v>
          </cell>
          <cell r="M76">
            <v>36</v>
          </cell>
          <cell r="N76">
            <v>13</v>
          </cell>
          <cell r="P76">
            <v>21</v>
          </cell>
          <cell r="R76">
            <v>70</v>
          </cell>
        </row>
        <row r="77">
          <cell r="G77" t="str">
            <v>105105-HOSPITAL COMBARBALA</v>
          </cell>
          <cell r="P77">
            <v>21</v>
          </cell>
          <cell r="R77">
            <v>21</v>
          </cell>
        </row>
        <row r="78">
          <cell r="G78" t="str">
            <v>105434-P.S.R. SAN MARCOS</v>
          </cell>
          <cell r="M78">
            <v>14</v>
          </cell>
          <cell r="N78">
            <v>12</v>
          </cell>
          <cell r="R78">
            <v>26</v>
          </cell>
        </row>
        <row r="79">
          <cell r="G79" t="str">
            <v>105441-P.S.R. MANQUEHUA</v>
          </cell>
          <cell r="M79">
            <v>5</v>
          </cell>
          <cell r="R79">
            <v>5</v>
          </cell>
        </row>
        <row r="80">
          <cell r="G80" t="str">
            <v>105459-P.S.R. BARRANCAS                </v>
          </cell>
          <cell r="M80">
            <v>4</v>
          </cell>
          <cell r="R80">
            <v>4</v>
          </cell>
        </row>
        <row r="81">
          <cell r="G81" t="str">
            <v>105463-P.S.R. QUILITAPIA</v>
          </cell>
          <cell r="M81">
            <v>5</v>
          </cell>
          <cell r="R81">
            <v>5</v>
          </cell>
        </row>
        <row r="82">
          <cell r="G82" t="str">
            <v>105464-P.S.R. LA LIGUA</v>
          </cell>
          <cell r="M82">
            <v>8</v>
          </cell>
          <cell r="R82">
            <v>8</v>
          </cell>
        </row>
        <row r="83">
          <cell r="G83" t="str">
            <v>105490-P.S.R. EL DURAZNO</v>
          </cell>
          <cell r="N83">
            <v>1</v>
          </cell>
          <cell r="R83">
            <v>1</v>
          </cell>
        </row>
        <row r="84">
          <cell r="G84" t="str">
            <v>04303-MONTE PATRIA</v>
          </cell>
          <cell r="J84">
            <v>29</v>
          </cell>
          <cell r="K84">
            <v>0</v>
          </cell>
          <cell r="L84">
            <v>60</v>
          </cell>
          <cell r="M84">
            <v>125</v>
          </cell>
          <cell r="N84">
            <v>29</v>
          </cell>
          <cell r="O84">
            <v>93</v>
          </cell>
          <cell r="P84">
            <v>17</v>
          </cell>
          <cell r="Q84">
            <v>14</v>
          </cell>
          <cell r="R84">
            <v>367</v>
          </cell>
        </row>
        <row r="85">
          <cell r="G85" t="str">
            <v>105307-CES. RURAL MONTE PATRIA</v>
          </cell>
          <cell r="J85">
            <v>8</v>
          </cell>
          <cell r="L85">
            <v>3</v>
          </cell>
          <cell r="M85">
            <v>33</v>
          </cell>
          <cell r="N85">
            <v>2</v>
          </cell>
          <cell r="O85">
            <v>54</v>
          </cell>
          <cell r="P85">
            <v>2</v>
          </cell>
          <cell r="R85">
            <v>102</v>
          </cell>
        </row>
        <row r="86">
          <cell r="G86" t="str">
            <v>105311-CES. RURAL CHAÑARAL ALTO</v>
          </cell>
          <cell r="J86">
            <v>4</v>
          </cell>
          <cell r="M86">
            <v>55</v>
          </cell>
          <cell r="N86">
            <v>0</v>
          </cell>
          <cell r="P86">
            <v>1</v>
          </cell>
          <cell r="R86">
            <v>60</v>
          </cell>
        </row>
        <row r="87">
          <cell r="G87" t="str">
            <v>105312-CES. RURAL CAREN</v>
          </cell>
          <cell r="J87">
            <v>5</v>
          </cell>
          <cell r="K87">
            <v>0</v>
          </cell>
          <cell r="M87">
            <v>0</v>
          </cell>
          <cell r="O87">
            <v>0</v>
          </cell>
          <cell r="Q87">
            <v>14</v>
          </cell>
          <cell r="R87">
            <v>19</v>
          </cell>
        </row>
        <row r="88">
          <cell r="G88" t="str">
            <v>105318-CES. RURAL EL PALQUI</v>
          </cell>
          <cell r="K88">
            <v>0</v>
          </cell>
          <cell r="L88">
            <v>20</v>
          </cell>
          <cell r="M88">
            <v>29</v>
          </cell>
          <cell r="N88">
            <v>21</v>
          </cell>
          <cell r="O88">
            <v>33</v>
          </cell>
          <cell r="P88">
            <v>14</v>
          </cell>
          <cell r="R88">
            <v>117</v>
          </cell>
        </row>
        <row r="89">
          <cell r="G89" t="str">
            <v>105425-P.S.R. CHILECITO</v>
          </cell>
          <cell r="J89">
            <v>2</v>
          </cell>
          <cell r="L89">
            <v>11</v>
          </cell>
          <cell r="R89">
            <v>13</v>
          </cell>
        </row>
        <row r="90">
          <cell r="G90" t="str">
            <v>105427-P.S.R. HACIENDA VALDIVIA</v>
          </cell>
          <cell r="J90">
            <v>2</v>
          </cell>
          <cell r="M90">
            <v>2</v>
          </cell>
          <cell r="R90">
            <v>4</v>
          </cell>
        </row>
        <row r="91">
          <cell r="G91" t="str">
            <v>105428-P.S.R. HUATULAME</v>
          </cell>
          <cell r="J91">
            <v>1</v>
          </cell>
          <cell r="R91">
            <v>1</v>
          </cell>
        </row>
        <row r="92">
          <cell r="G92" t="str">
            <v>105430-P.S.R. MIALQUI</v>
          </cell>
          <cell r="L92">
            <v>2</v>
          </cell>
          <cell r="M92">
            <v>2</v>
          </cell>
          <cell r="R92">
            <v>4</v>
          </cell>
        </row>
        <row r="93">
          <cell r="G93" t="str">
            <v>105431-P.S.R. PEDREGAL</v>
          </cell>
          <cell r="L93">
            <v>23</v>
          </cell>
          <cell r="N93">
            <v>4</v>
          </cell>
          <cell r="R93">
            <v>27</v>
          </cell>
        </row>
        <row r="94">
          <cell r="G94" t="str">
            <v>105432-P.S.R. RAPEL</v>
          </cell>
          <cell r="J94">
            <v>7</v>
          </cell>
          <cell r="M94">
            <v>4</v>
          </cell>
          <cell r="R94">
            <v>11</v>
          </cell>
        </row>
        <row r="95">
          <cell r="G95" t="str">
            <v>105435-P.S.R. TULAHUEN</v>
          </cell>
          <cell r="L95">
            <v>1</v>
          </cell>
          <cell r="N95">
            <v>2</v>
          </cell>
          <cell r="O95">
            <v>6</v>
          </cell>
          <cell r="R95">
            <v>9</v>
          </cell>
        </row>
        <row r="96">
          <cell r="G96" t="str">
            <v>04304-PUNITAQUI</v>
          </cell>
          <cell r="L96">
            <v>24</v>
          </cell>
          <cell r="M96">
            <v>45</v>
          </cell>
          <cell r="N96">
            <v>26</v>
          </cell>
          <cell r="O96">
            <v>0</v>
          </cell>
          <cell r="P96">
            <v>12</v>
          </cell>
          <cell r="Q96">
            <v>10</v>
          </cell>
          <cell r="R96">
            <v>117</v>
          </cell>
        </row>
        <row r="97">
          <cell r="G97" t="str">
            <v>105308-CES. RURAL PUNITAQUI</v>
          </cell>
          <cell r="L97">
            <v>24</v>
          </cell>
          <cell r="M97">
            <v>45</v>
          </cell>
          <cell r="N97">
            <v>26</v>
          </cell>
          <cell r="O97">
            <v>0</v>
          </cell>
          <cell r="P97">
            <v>12</v>
          </cell>
          <cell r="Q97">
            <v>10</v>
          </cell>
          <cell r="R97">
            <v>117</v>
          </cell>
        </row>
        <row r="98">
          <cell r="G98" t="str">
            <v>04305-RIO HURATDO</v>
          </cell>
          <cell r="J98">
            <v>18</v>
          </cell>
          <cell r="L98">
            <v>20</v>
          </cell>
          <cell r="M98">
            <v>20</v>
          </cell>
          <cell r="R98">
            <v>58</v>
          </cell>
        </row>
        <row r="99">
          <cell r="G99" t="str">
            <v>105310-CES. RURAL PICHASCA</v>
          </cell>
          <cell r="J99">
            <v>18</v>
          </cell>
          <cell r="L99">
            <v>20</v>
          </cell>
          <cell r="M99">
            <v>20</v>
          </cell>
          <cell r="R99">
            <v>58</v>
          </cell>
        </row>
        <row r="100">
          <cell r="G100" t="str">
            <v>Total general</v>
          </cell>
          <cell r="H100">
            <v>17</v>
          </cell>
          <cell r="I100">
            <v>42</v>
          </cell>
          <cell r="J100">
            <v>324</v>
          </cell>
          <cell r="K100">
            <v>441</v>
          </cell>
          <cell r="L100">
            <v>904</v>
          </cell>
          <cell r="M100">
            <v>1394</v>
          </cell>
          <cell r="N100">
            <v>287</v>
          </cell>
          <cell r="O100">
            <v>1284</v>
          </cell>
          <cell r="P100">
            <v>530</v>
          </cell>
          <cell r="Q100">
            <v>621</v>
          </cell>
          <cell r="R100">
            <v>5844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90" zoomScaleNormal="90" zoomScalePageLayoutView="0" workbookViewId="0" topLeftCell="A1">
      <pane xSplit="1" ySplit="11" topLeftCell="B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B12" sqref="B12"/>
    </sheetView>
  </sheetViews>
  <sheetFormatPr defaultColWidth="11.421875" defaultRowHeight="15"/>
  <cols>
    <col min="1" max="1" width="24.140625" style="127" customWidth="1"/>
    <col min="2" max="4" width="11.8515625" style="127" bestFit="1" customWidth="1"/>
    <col min="5" max="5" width="12.421875" style="127" bestFit="1" customWidth="1"/>
    <col min="6" max="6" width="12.57421875" style="127" bestFit="1" customWidth="1"/>
    <col min="7" max="7" width="11.8515625" style="127" bestFit="1" customWidth="1"/>
    <col min="8" max="9" width="12.140625" style="127" bestFit="1" customWidth="1"/>
    <col min="10" max="10" width="13.140625" style="127" customWidth="1"/>
    <col min="11" max="11" width="13.28125" style="127" bestFit="1" customWidth="1"/>
    <col min="12" max="12" width="15.8515625" style="127" customWidth="1"/>
    <col min="13" max="13" width="15.00390625" style="127" customWidth="1"/>
    <col min="14" max="14" width="15.7109375" style="127" bestFit="1" customWidth="1"/>
    <col min="15" max="15" width="16.28125" style="127" customWidth="1"/>
    <col min="16" max="16" width="17.7109375" style="127" customWidth="1"/>
    <col min="17" max="16384" width="11.421875" style="127" customWidth="1"/>
  </cols>
  <sheetData>
    <row r="1" spans="1:14" ht="15">
      <c r="A1" s="124" t="s">
        <v>149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4" ht="15">
      <c r="A2" s="124" t="s">
        <v>150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</row>
    <row r="3" spans="1:14" ht="15">
      <c r="A3" s="124" t="s">
        <v>151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</row>
    <row r="4" spans="1:14" ht="15">
      <c r="A4" s="124" t="s">
        <v>152</v>
      </c>
      <c r="B4" s="128"/>
      <c r="C4" s="129"/>
      <c r="D4" s="129"/>
      <c r="E4" s="128"/>
      <c r="F4" s="128"/>
      <c r="G4" s="129"/>
      <c r="H4" s="129"/>
      <c r="I4" s="129"/>
      <c r="J4" s="129"/>
      <c r="K4" s="129"/>
      <c r="L4" s="129"/>
      <c r="M4" s="129"/>
      <c r="N4" s="130"/>
    </row>
    <row r="5" spans="1:14" ht="21" customHeight="1">
      <c r="A5" s="145" t="s">
        <v>0</v>
      </c>
      <c r="B5" s="148" t="s">
        <v>193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</row>
    <row r="6" spans="1:14" ht="10.5" customHeight="1">
      <c r="A6" s="146"/>
      <c r="B6" s="13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3"/>
    </row>
    <row r="7" spans="1:14" ht="15">
      <c r="A7" s="146"/>
      <c r="B7" s="151" t="s">
        <v>194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1:14" ht="23.25" customHeight="1">
      <c r="A8" s="146"/>
      <c r="B8" s="154" t="s">
        <v>153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6"/>
    </row>
    <row r="9" spans="1:16" ht="25.5" customHeight="1">
      <c r="A9" s="146"/>
      <c r="B9" s="134" t="s">
        <v>154</v>
      </c>
      <c r="C9" s="134" t="s">
        <v>155</v>
      </c>
      <c r="D9" s="134" t="s">
        <v>156</v>
      </c>
      <c r="E9" s="134" t="s">
        <v>157</v>
      </c>
      <c r="F9" s="134" t="s">
        <v>158</v>
      </c>
      <c r="G9" s="134" t="s">
        <v>159</v>
      </c>
      <c r="H9" s="134" t="s">
        <v>160</v>
      </c>
      <c r="I9" s="134" t="s">
        <v>161</v>
      </c>
      <c r="J9" s="134" t="s">
        <v>162</v>
      </c>
      <c r="K9" s="134" t="s">
        <v>163</v>
      </c>
      <c r="L9" s="134" t="s">
        <v>164</v>
      </c>
      <c r="M9" s="134" t="s">
        <v>165</v>
      </c>
      <c r="N9" s="134" t="s">
        <v>166</v>
      </c>
      <c r="O9" s="160" t="s">
        <v>186</v>
      </c>
      <c r="P9" s="157" t="s">
        <v>192</v>
      </c>
    </row>
    <row r="10" spans="1:16" ht="66" customHeight="1">
      <c r="A10" s="146"/>
      <c r="B10" s="143" t="s">
        <v>167</v>
      </c>
      <c r="C10" s="143" t="s">
        <v>168</v>
      </c>
      <c r="D10" s="143" t="s">
        <v>169</v>
      </c>
      <c r="E10" s="143" t="s">
        <v>170</v>
      </c>
      <c r="F10" s="143" t="s">
        <v>171</v>
      </c>
      <c r="G10" s="143" t="s">
        <v>172</v>
      </c>
      <c r="H10" s="143" t="s">
        <v>173</v>
      </c>
      <c r="I10" s="143" t="s">
        <v>174</v>
      </c>
      <c r="J10" s="143" t="s">
        <v>175</v>
      </c>
      <c r="K10" s="143" t="s">
        <v>176</v>
      </c>
      <c r="L10" s="143" t="s">
        <v>177</v>
      </c>
      <c r="M10" s="143" t="s">
        <v>178</v>
      </c>
      <c r="N10" s="141" t="s">
        <v>179</v>
      </c>
      <c r="O10" s="161"/>
      <c r="P10" s="158"/>
    </row>
    <row r="11" spans="1:16" ht="60.75" customHeight="1">
      <c r="A11" s="147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2"/>
      <c r="O11" s="162"/>
      <c r="P11" s="159"/>
    </row>
    <row r="12" spans="1:16" ht="15">
      <c r="A12" s="135" t="s">
        <v>180</v>
      </c>
      <c r="B12" s="136">
        <f>+'META 1'!$C12</f>
        <v>1.6469846926026923</v>
      </c>
      <c r="C12" s="136">
        <f>+'META 2'!$C12</f>
        <v>2.074458354023469</v>
      </c>
      <c r="D12" s="136">
        <f>+'META 3'!$C12</f>
        <v>1.2121338780969497</v>
      </c>
      <c r="E12" s="136">
        <f>+'META 4'!$C12</f>
        <v>1.0397196261682242</v>
      </c>
      <c r="F12" s="136">
        <f>+'META 5'!$C12</f>
        <v>1.618764345036481</v>
      </c>
      <c r="G12" s="136">
        <f>+'META 6'!$C12</f>
        <v>1.0204081632653061</v>
      </c>
      <c r="H12" s="136">
        <f>+'META 7'!$C12</f>
        <v>1.1009759207493501</v>
      </c>
      <c r="I12" s="136">
        <f>+'META 8'!$C12</f>
        <v>1.0605649984526508</v>
      </c>
      <c r="J12" s="136">
        <f>+'META 9'!$C12</f>
        <v>0.6106296531153855</v>
      </c>
      <c r="K12" s="136">
        <f>+'META 10'!$C12</f>
        <v>1.3912462784162056</v>
      </c>
      <c r="L12" s="136">
        <f>+'META 11'!$C12</f>
        <v>1.0152707128241707</v>
      </c>
      <c r="M12" s="136">
        <f>+'META 12'!$C12</f>
        <v>1.2228993077146293</v>
      </c>
      <c r="N12" s="136">
        <f>+'META 13'!$C12</f>
        <v>0.7192950908110053</v>
      </c>
      <c r="O12" s="138">
        <f aca="true" t="shared" si="0" ref="O12:O17">+B28*8%+C28*8%+D28*8%+E28*7%+F28*8%+G28*7%+H28*8%+I28*8%+J28*8%+K28*7%+L28*8%+M28*8%+N28*7%</f>
        <v>0.9492010286060011</v>
      </c>
      <c r="P12" s="139">
        <f>+'META GES'!C12</f>
        <v>1</v>
      </c>
    </row>
    <row r="13" spans="1:16" ht="15">
      <c r="A13" s="137" t="s">
        <v>181</v>
      </c>
      <c r="B13" s="136">
        <f>+'META 1'!$C13</f>
        <v>0.29803165867591197</v>
      </c>
      <c r="C13" s="136">
        <f>+'META 2'!$C13</f>
        <v>0.6568701451324728</v>
      </c>
      <c r="D13" s="136">
        <f>+'META 3'!$C13</f>
        <v>0.2024906348081401</v>
      </c>
      <c r="E13" s="136">
        <f>+'META 4'!$C13</f>
        <v>0.8928571428571428</v>
      </c>
      <c r="F13" s="136">
        <f>+'META 5'!$C13</f>
        <v>0.871421895574217</v>
      </c>
      <c r="G13" s="136">
        <f>+'META 6'!$C13</f>
        <v>1.0128495842781557</v>
      </c>
      <c r="H13" s="136">
        <f>+'META 7'!$C13</f>
        <v>1.2219767824411336</v>
      </c>
      <c r="I13" s="136">
        <f>+'META 8'!$C13</f>
        <v>1.15106531094528</v>
      </c>
      <c r="J13" s="136">
        <f>+'META 9'!$C13</f>
        <v>0.7285780289298788</v>
      </c>
      <c r="K13" s="136">
        <f>+'META 10'!$C13</f>
        <v>0.3322192658859049</v>
      </c>
      <c r="L13" s="136">
        <f>+'META 11'!$C13</f>
        <v>1.069867010341883</v>
      </c>
      <c r="M13" s="136">
        <f>+'META 12'!$C13</f>
        <v>1.6168450219563977</v>
      </c>
      <c r="N13" s="136">
        <f>+'META 13'!$C13</f>
        <v>0</v>
      </c>
      <c r="O13" s="138">
        <f t="shared" si="0"/>
        <v>0.696346737661663</v>
      </c>
      <c r="P13" s="139">
        <f>+'META GES'!C13</f>
        <v>1</v>
      </c>
    </row>
    <row r="14" spans="1:16" ht="15">
      <c r="A14" s="137" t="s">
        <v>182</v>
      </c>
      <c r="B14" s="136">
        <f>+'META 1'!$C14</f>
        <v>0.46935260335719947</v>
      </c>
      <c r="C14" s="136">
        <f>+'META 2'!$C14</f>
        <v>0.45016679061089415</v>
      </c>
      <c r="D14" s="136">
        <f>+'META 3'!$C14</f>
        <v>0.5337499818039779</v>
      </c>
      <c r="E14" s="136">
        <f>+'META 4'!$C14</f>
        <v>0.96045197740113</v>
      </c>
      <c r="F14" s="136">
        <f>+'META 5'!$C14</f>
        <v>0.7431391911377344</v>
      </c>
      <c r="G14" s="136">
        <f>+'META 6'!$C14</f>
        <v>1.0204081632653061</v>
      </c>
      <c r="H14" s="136">
        <f>+'META 7'!$C14</f>
        <v>0.7907614014484243</v>
      </c>
      <c r="I14" s="136">
        <f>+'META 8'!$C14</f>
        <v>0.5692307914085923</v>
      </c>
      <c r="J14" s="136">
        <f>+'META 9'!$C14</f>
        <v>1.0412018444146958</v>
      </c>
      <c r="K14" s="136">
        <f>+'META 10'!$C14</f>
        <v>1.2806894460980889</v>
      </c>
      <c r="L14" s="136">
        <f>+'META 11'!$C14</f>
        <v>0.6710677526779797</v>
      </c>
      <c r="M14" s="136">
        <f>+'META 12'!$C14</f>
        <v>1.5649472220752536</v>
      </c>
      <c r="N14" s="136">
        <f>+'META 13'!$C14</f>
        <v>0</v>
      </c>
      <c r="O14" s="138">
        <f t="shared" si="0"/>
        <v>0.7054291194136633</v>
      </c>
      <c r="P14" s="139">
        <f>+'META GES'!C14</f>
        <v>1</v>
      </c>
    </row>
    <row r="15" spans="1:16" ht="15">
      <c r="A15" s="137" t="s">
        <v>183</v>
      </c>
      <c r="B15" s="136">
        <f>+'META 1'!$C15</f>
        <v>0.5075389048091263</v>
      </c>
      <c r="C15" s="136">
        <f>+'META 2'!$C15</f>
        <v>1.1195395674488517</v>
      </c>
      <c r="D15" s="136">
        <f>+'META 3'!$C15</f>
        <v>1.0858480945726479</v>
      </c>
      <c r="E15" s="136">
        <f>+'META 4'!$C15</f>
        <v>0.8883248730964467</v>
      </c>
      <c r="F15" s="136">
        <f>+'META 5'!$C15</f>
        <v>0.8256165156493744</v>
      </c>
      <c r="G15" s="136">
        <f>+'META 6'!$C15</f>
        <v>1.0204081632653061</v>
      </c>
      <c r="H15" s="136">
        <f>+'META 7'!$C15</f>
        <v>1.024627825767322</v>
      </c>
      <c r="I15" s="136">
        <f>+'META 8'!$C15</f>
        <v>1.1046283822192167</v>
      </c>
      <c r="J15" s="136">
        <f>+'META 9'!$C15</f>
        <v>0.8351448607887206</v>
      </c>
      <c r="K15" s="136">
        <f>+'META 10'!$C15</f>
        <v>0.9706547089533412</v>
      </c>
      <c r="L15" s="136">
        <f>+'META 11'!$C15</f>
        <v>0.8702236681041167</v>
      </c>
      <c r="M15" s="136">
        <f>+'META 12'!$C15</f>
        <v>0.9977859937813661</v>
      </c>
      <c r="N15" s="136">
        <f>+'META 13'!$C15</f>
        <v>0</v>
      </c>
      <c r="O15" s="138">
        <f t="shared" si="0"/>
        <v>0.8430333661941016</v>
      </c>
      <c r="P15" s="139">
        <f>+'META GES'!C15</f>
        <v>1</v>
      </c>
    </row>
    <row r="16" spans="1:16" ht="15">
      <c r="A16" s="137" t="s">
        <v>184</v>
      </c>
      <c r="B16" s="136">
        <f>+'META 1'!$C16</f>
        <v>0.7236614188382924</v>
      </c>
      <c r="C16" s="136">
        <f>+'META 2'!$C16</f>
        <v>1.4318735042035715</v>
      </c>
      <c r="D16" s="136">
        <f>+'META 3'!$C16</f>
        <v>1.2410627011235462</v>
      </c>
      <c r="E16" s="136">
        <f>+'META 4'!$C16</f>
        <v>1.0115131578947367</v>
      </c>
      <c r="F16" s="136">
        <f>+'META 5'!$C16</f>
        <v>1.7758823797076684</v>
      </c>
      <c r="G16" s="136">
        <f>+'META 6'!$C16</f>
        <v>1.0051781906792567</v>
      </c>
      <c r="H16" s="136">
        <f>+'META 7'!$C16</f>
        <v>1.1161305233962977</v>
      </c>
      <c r="I16" s="136">
        <f>+'META 8'!$C16</f>
        <v>1.0354954400227605</v>
      </c>
      <c r="J16" s="136">
        <f>+'META 9'!$C16</f>
        <v>0.9990209594597296</v>
      </c>
      <c r="K16" s="136">
        <f>+'META 10'!$C16</f>
        <v>0.5630533579238269</v>
      </c>
      <c r="L16" s="136">
        <f>+'META 11'!$C16</f>
        <v>1.2102852504638217</v>
      </c>
      <c r="M16" s="136">
        <f>+'META 12'!$C16</f>
        <v>1.315434430652995</v>
      </c>
      <c r="N16" s="136">
        <f>+'META 13'!$C16</f>
        <v>0.2852768611937886</v>
      </c>
      <c r="O16" s="138">
        <f t="shared" si="0"/>
        <v>0.8971977056020748</v>
      </c>
      <c r="P16" s="139">
        <f>+'META GES'!C16</f>
        <v>1</v>
      </c>
    </row>
    <row r="17" spans="1:16" ht="15">
      <c r="A17" s="137" t="s">
        <v>185</v>
      </c>
      <c r="B17" s="136">
        <f>+'META 1'!$C17</f>
        <v>0.41566570696790206</v>
      </c>
      <c r="C17" s="136">
        <f>+'META 2'!$C17</f>
        <v>0.8106962009528798</v>
      </c>
      <c r="D17" s="136">
        <f>+'META 3'!$C17</f>
        <v>0.6934147297841087</v>
      </c>
      <c r="E17" s="136">
        <f>+'META 4'!$C17</f>
        <v>1.084010840108401</v>
      </c>
      <c r="F17" s="136">
        <f>+'META 5'!$C17</f>
        <v>1.5453519145707253</v>
      </c>
      <c r="G17" s="136">
        <f>+'META 6'!$C17</f>
        <v>1.0204081632653061</v>
      </c>
      <c r="H17" s="136">
        <f>+'META 7'!$C17</f>
        <v>1.1186156036654376</v>
      </c>
      <c r="I17" s="136">
        <f>+'META 8'!$C17</f>
        <v>1.1167001566633692</v>
      </c>
      <c r="J17" s="136">
        <f>+'META 9'!$C17</f>
        <v>1.0913218089750305</v>
      </c>
      <c r="K17" s="136">
        <f>+'META 10'!$C17</f>
        <v>1.893433410488416</v>
      </c>
      <c r="L17" s="136">
        <f>+'META 11'!$C17</f>
        <v>1.0658533385806113</v>
      </c>
      <c r="M17" s="136">
        <f>+'META 12'!$C17</f>
        <v>0.8041046265202044</v>
      </c>
      <c r="N17" s="136">
        <f>+'META 13'!$C17</f>
        <v>0.10515878977255658</v>
      </c>
      <c r="O17" s="138">
        <f t="shared" si="0"/>
        <v>0.8352716164220865</v>
      </c>
      <c r="P17" s="139">
        <f>+'META GES'!C17</f>
        <v>1</v>
      </c>
    </row>
    <row r="20" ht="15" hidden="1"/>
    <row r="21" spans="1:14" ht="15" hidden="1">
      <c r="A21" s="145" t="s">
        <v>0</v>
      </c>
      <c r="B21" s="148" t="s">
        <v>187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" hidden="1">
      <c r="A22" s="146"/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3"/>
    </row>
    <row r="23" spans="1:14" ht="15" hidden="1">
      <c r="A23" s="146"/>
      <c r="B23" s="151" t="s">
        <v>188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3"/>
    </row>
    <row r="24" spans="1:14" ht="15" hidden="1">
      <c r="A24" s="146"/>
      <c r="B24" s="154" t="s">
        <v>153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15" hidden="1">
      <c r="A25" s="146"/>
      <c r="B25" s="134" t="s">
        <v>154</v>
      </c>
      <c r="C25" s="134" t="s">
        <v>155</v>
      </c>
      <c r="D25" s="134" t="s">
        <v>156</v>
      </c>
      <c r="E25" s="134" t="s">
        <v>157</v>
      </c>
      <c r="F25" s="134" t="s">
        <v>158</v>
      </c>
      <c r="G25" s="134" t="s">
        <v>159</v>
      </c>
      <c r="H25" s="134" t="s">
        <v>160</v>
      </c>
      <c r="I25" s="134" t="s">
        <v>161</v>
      </c>
      <c r="J25" s="134" t="s">
        <v>162</v>
      </c>
      <c r="K25" s="134" t="s">
        <v>163</v>
      </c>
      <c r="L25" s="134" t="s">
        <v>164</v>
      </c>
      <c r="M25" s="134" t="s">
        <v>165</v>
      </c>
      <c r="N25" s="134" t="s">
        <v>166</v>
      </c>
    </row>
    <row r="26" spans="1:14" ht="15" hidden="1">
      <c r="A26" s="146"/>
      <c r="B26" s="143" t="s">
        <v>167</v>
      </c>
      <c r="C26" s="143" t="s">
        <v>168</v>
      </c>
      <c r="D26" s="143" t="s">
        <v>169</v>
      </c>
      <c r="E26" s="143" t="s">
        <v>170</v>
      </c>
      <c r="F26" s="143" t="s">
        <v>171</v>
      </c>
      <c r="G26" s="143" t="s">
        <v>172</v>
      </c>
      <c r="H26" s="143" t="s">
        <v>173</v>
      </c>
      <c r="I26" s="143" t="s">
        <v>174</v>
      </c>
      <c r="J26" s="143" t="s">
        <v>175</v>
      </c>
      <c r="K26" s="143" t="s">
        <v>176</v>
      </c>
      <c r="L26" s="143" t="s">
        <v>177</v>
      </c>
      <c r="M26" s="143" t="s">
        <v>178</v>
      </c>
      <c r="N26" s="141" t="s">
        <v>179</v>
      </c>
    </row>
    <row r="27" spans="1:14" ht="85.5" customHeight="1" hidden="1">
      <c r="A27" s="147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2"/>
    </row>
    <row r="28" spans="1:14" ht="15" hidden="1">
      <c r="A28" s="135" t="s">
        <v>180</v>
      </c>
      <c r="B28" s="136">
        <f>IF(B12="n/a","n/a",IF(B12="","",IF(B12&gt;1,1,B12)))</f>
        <v>1</v>
      </c>
      <c r="C28" s="136">
        <f aca="true" t="shared" si="1" ref="C28:N28">IF(C12="n/a","n/a",IF(C12="","",IF(C12&gt;1,1,C12)))</f>
        <v>1</v>
      </c>
      <c r="D28" s="136">
        <f t="shared" si="1"/>
        <v>1</v>
      </c>
      <c r="E28" s="136">
        <f t="shared" si="1"/>
        <v>1</v>
      </c>
      <c r="F28" s="136">
        <f t="shared" si="1"/>
        <v>1</v>
      </c>
      <c r="G28" s="136">
        <f t="shared" si="1"/>
        <v>1</v>
      </c>
      <c r="H28" s="136">
        <f t="shared" si="1"/>
        <v>1</v>
      </c>
      <c r="I28" s="136">
        <f t="shared" si="1"/>
        <v>1</v>
      </c>
      <c r="J28" s="136">
        <f t="shared" si="1"/>
        <v>0.6106296531153855</v>
      </c>
      <c r="K28" s="136">
        <f t="shared" si="1"/>
        <v>1</v>
      </c>
      <c r="L28" s="136">
        <f t="shared" si="1"/>
        <v>1</v>
      </c>
      <c r="M28" s="136">
        <f t="shared" si="1"/>
        <v>1</v>
      </c>
      <c r="N28" s="136">
        <f t="shared" si="1"/>
        <v>0.7192950908110053</v>
      </c>
    </row>
    <row r="29" spans="1:14" ht="15" hidden="1">
      <c r="A29" s="137" t="s">
        <v>181</v>
      </c>
      <c r="B29" s="136">
        <f aca="true" t="shared" si="2" ref="B29:N29">IF(B13="n/a","n/a",IF(B13="","",IF(B13&gt;1,1,B13)))</f>
        <v>0.29803165867591197</v>
      </c>
      <c r="C29" s="136">
        <f t="shared" si="2"/>
        <v>0.6568701451324728</v>
      </c>
      <c r="D29" s="136">
        <f t="shared" si="2"/>
        <v>0.2024906348081401</v>
      </c>
      <c r="E29" s="136">
        <f t="shared" si="2"/>
        <v>0.8928571428571428</v>
      </c>
      <c r="F29" s="136">
        <f t="shared" si="2"/>
        <v>0.871421895574217</v>
      </c>
      <c r="G29" s="136">
        <f t="shared" si="2"/>
        <v>1</v>
      </c>
      <c r="H29" s="136">
        <f t="shared" si="2"/>
        <v>1</v>
      </c>
      <c r="I29" s="136">
        <f t="shared" si="2"/>
        <v>1</v>
      </c>
      <c r="J29" s="136">
        <f t="shared" si="2"/>
        <v>0.7285780289298788</v>
      </c>
      <c r="K29" s="136">
        <f t="shared" si="2"/>
        <v>0.3322192658859049</v>
      </c>
      <c r="L29" s="136">
        <f t="shared" si="2"/>
        <v>1</v>
      </c>
      <c r="M29" s="136">
        <f t="shared" si="2"/>
        <v>1</v>
      </c>
      <c r="N29" s="136">
        <f t="shared" si="2"/>
        <v>0</v>
      </c>
    </row>
    <row r="30" spans="1:14" ht="15" hidden="1">
      <c r="A30" s="137" t="s">
        <v>182</v>
      </c>
      <c r="B30" s="136">
        <f aca="true" t="shared" si="3" ref="B30:N30">IF(B14="n/a","n/a",IF(B14="","",IF(B14&gt;1,1,B14)))</f>
        <v>0.46935260335719947</v>
      </c>
      <c r="C30" s="136">
        <f t="shared" si="3"/>
        <v>0.45016679061089415</v>
      </c>
      <c r="D30" s="136">
        <f t="shared" si="3"/>
        <v>0.5337499818039779</v>
      </c>
      <c r="E30" s="136">
        <f t="shared" si="3"/>
        <v>0.96045197740113</v>
      </c>
      <c r="F30" s="136">
        <f t="shared" si="3"/>
        <v>0.7431391911377344</v>
      </c>
      <c r="G30" s="136">
        <f t="shared" si="3"/>
        <v>1</v>
      </c>
      <c r="H30" s="136">
        <f t="shared" si="3"/>
        <v>0.7907614014484243</v>
      </c>
      <c r="I30" s="136">
        <f t="shared" si="3"/>
        <v>0.5692307914085923</v>
      </c>
      <c r="J30" s="136">
        <f t="shared" si="3"/>
        <v>1</v>
      </c>
      <c r="K30" s="136">
        <f t="shared" si="3"/>
        <v>1</v>
      </c>
      <c r="L30" s="136">
        <f t="shared" si="3"/>
        <v>0.6710677526779797</v>
      </c>
      <c r="M30" s="136">
        <f t="shared" si="3"/>
        <v>1</v>
      </c>
      <c r="N30" s="136">
        <f t="shared" si="3"/>
        <v>0</v>
      </c>
    </row>
    <row r="31" spans="1:14" ht="15" hidden="1">
      <c r="A31" s="137" t="s">
        <v>183</v>
      </c>
      <c r="B31" s="136">
        <f aca="true" t="shared" si="4" ref="B31:N31">IF(B15="n/a","n/a",IF(B15="","",IF(B15&gt;1,1,B15)))</f>
        <v>0.5075389048091263</v>
      </c>
      <c r="C31" s="136">
        <f t="shared" si="4"/>
        <v>1</v>
      </c>
      <c r="D31" s="136">
        <f t="shared" si="4"/>
        <v>1</v>
      </c>
      <c r="E31" s="136">
        <f t="shared" si="4"/>
        <v>0.8883248730964467</v>
      </c>
      <c r="F31" s="136">
        <f t="shared" si="4"/>
        <v>0.8256165156493744</v>
      </c>
      <c r="G31" s="136">
        <f t="shared" si="4"/>
        <v>1</v>
      </c>
      <c r="H31" s="136">
        <f t="shared" si="4"/>
        <v>1</v>
      </c>
      <c r="I31" s="136">
        <f t="shared" si="4"/>
        <v>1</v>
      </c>
      <c r="J31" s="136">
        <f t="shared" si="4"/>
        <v>0.8351448607887206</v>
      </c>
      <c r="K31" s="136">
        <f t="shared" si="4"/>
        <v>0.9706547089533412</v>
      </c>
      <c r="L31" s="136">
        <f t="shared" si="4"/>
        <v>0.8702236681041167</v>
      </c>
      <c r="M31" s="136">
        <f t="shared" si="4"/>
        <v>0.9977859937813661</v>
      </c>
      <c r="N31" s="136">
        <f t="shared" si="4"/>
        <v>0</v>
      </c>
    </row>
    <row r="32" spans="1:14" ht="15" hidden="1">
      <c r="A32" s="137" t="s">
        <v>184</v>
      </c>
      <c r="B32" s="136">
        <f aca="true" t="shared" si="5" ref="B32:N32">IF(B16="n/a","n/a",IF(B16="","",IF(B16&gt;1,1,B16)))</f>
        <v>0.7236614188382924</v>
      </c>
      <c r="C32" s="136">
        <f t="shared" si="5"/>
        <v>1</v>
      </c>
      <c r="D32" s="136">
        <f t="shared" si="5"/>
        <v>1</v>
      </c>
      <c r="E32" s="136">
        <f t="shared" si="5"/>
        <v>1</v>
      </c>
      <c r="F32" s="136">
        <f t="shared" si="5"/>
        <v>1</v>
      </c>
      <c r="G32" s="136">
        <f t="shared" si="5"/>
        <v>1</v>
      </c>
      <c r="H32" s="136">
        <f t="shared" si="5"/>
        <v>1</v>
      </c>
      <c r="I32" s="136">
        <f t="shared" si="5"/>
        <v>1</v>
      </c>
      <c r="J32" s="136">
        <f t="shared" si="5"/>
        <v>0.9990209594597296</v>
      </c>
      <c r="K32" s="136">
        <f t="shared" si="5"/>
        <v>0.5630533579238269</v>
      </c>
      <c r="L32" s="136">
        <f t="shared" si="5"/>
        <v>1</v>
      </c>
      <c r="M32" s="136">
        <f t="shared" si="5"/>
        <v>1</v>
      </c>
      <c r="N32" s="136">
        <f t="shared" si="5"/>
        <v>0.2852768611937886</v>
      </c>
    </row>
    <row r="33" spans="1:14" ht="15" hidden="1">
      <c r="A33" s="137" t="s">
        <v>185</v>
      </c>
      <c r="B33" s="136">
        <f aca="true" t="shared" si="6" ref="B33:N33">IF(B17="n/a","n/a",IF(B17="","",IF(B17&gt;1,1,B17)))</f>
        <v>0.41566570696790206</v>
      </c>
      <c r="C33" s="136">
        <f t="shared" si="6"/>
        <v>0.8106962009528798</v>
      </c>
      <c r="D33" s="136">
        <f t="shared" si="6"/>
        <v>0.6934147297841087</v>
      </c>
      <c r="E33" s="136">
        <f t="shared" si="6"/>
        <v>1</v>
      </c>
      <c r="F33" s="136">
        <f t="shared" si="6"/>
        <v>1</v>
      </c>
      <c r="G33" s="136">
        <f t="shared" si="6"/>
        <v>1</v>
      </c>
      <c r="H33" s="136">
        <f t="shared" si="6"/>
        <v>1</v>
      </c>
      <c r="I33" s="136">
        <f t="shared" si="6"/>
        <v>1</v>
      </c>
      <c r="J33" s="136">
        <f t="shared" si="6"/>
        <v>1</v>
      </c>
      <c r="K33" s="136">
        <f t="shared" si="6"/>
        <v>1</v>
      </c>
      <c r="L33" s="136">
        <f t="shared" si="6"/>
        <v>1</v>
      </c>
      <c r="M33" s="136">
        <f t="shared" si="6"/>
        <v>0.8041046265202044</v>
      </c>
      <c r="N33" s="136">
        <f t="shared" si="6"/>
        <v>0.10515878977255658</v>
      </c>
    </row>
    <row r="34" ht="15" hidden="1"/>
    <row r="35" ht="15" hidden="1"/>
  </sheetData>
  <sheetProtection/>
  <mergeCells count="36">
    <mergeCell ref="P9:P11"/>
    <mergeCell ref="N10:N11"/>
    <mergeCell ref="H10:H11"/>
    <mergeCell ref="I10:I11"/>
    <mergeCell ref="J10:J11"/>
    <mergeCell ref="K10:K11"/>
    <mergeCell ref="L10:L11"/>
    <mergeCell ref="M10:M11"/>
    <mergeCell ref="O9:O11"/>
    <mergeCell ref="A5:A11"/>
    <mergeCell ref="B5:N5"/>
    <mergeCell ref="B7:N7"/>
    <mergeCell ref="B8:N8"/>
    <mergeCell ref="B10:B11"/>
    <mergeCell ref="C10:C11"/>
    <mergeCell ref="D10:D11"/>
    <mergeCell ref="E10:E11"/>
    <mergeCell ref="F10:F11"/>
    <mergeCell ref="G10:G11"/>
    <mergeCell ref="A21:A27"/>
    <mergeCell ref="B21:N21"/>
    <mergeCell ref="B23:N23"/>
    <mergeCell ref="B24:N24"/>
    <mergeCell ref="B26:B27"/>
    <mergeCell ref="C26:C27"/>
    <mergeCell ref="D26:D27"/>
    <mergeCell ref="E26:E27"/>
    <mergeCell ref="F26:F27"/>
    <mergeCell ref="M26:M27"/>
    <mergeCell ref="N26:N27"/>
    <mergeCell ref="G26:G27"/>
    <mergeCell ref="H26:H27"/>
    <mergeCell ref="I26:I27"/>
    <mergeCell ref="J26:J27"/>
    <mergeCell ref="K26:K27"/>
    <mergeCell ref="L26:L27"/>
  </mergeCells>
  <conditionalFormatting sqref="B10">
    <cfRule type="cellIs" priority="24" dxfId="12" operator="lessThan" stopIfTrue="1">
      <formula>0.25</formula>
    </cfRule>
  </conditionalFormatting>
  <conditionalFormatting sqref="C10:N10">
    <cfRule type="cellIs" priority="23" dxfId="12" operator="lessThan" stopIfTrue="1">
      <formula>0.25</formula>
    </cfRule>
  </conditionalFormatting>
  <conditionalFormatting sqref="O9">
    <cfRule type="cellIs" priority="19" dxfId="12" operator="lessThan" stopIfTrue="1">
      <formula>0.25</formula>
    </cfRule>
  </conditionalFormatting>
  <conditionalFormatting sqref="B26">
    <cfRule type="cellIs" priority="18" dxfId="12" operator="lessThan" stopIfTrue="1">
      <formula>0.25</formula>
    </cfRule>
  </conditionalFormatting>
  <conditionalFormatting sqref="C26:N26">
    <cfRule type="cellIs" priority="17" dxfId="12" operator="lessThan" stopIfTrue="1">
      <formula>0.25</formula>
    </cfRule>
  </conditionalFormatting>
  <conditionalFormatting sqref="N28:N33">
    <cfRule type="cellIs" priority="15" dxfId="0" operator="greaterThan" stopIfTrue="1">
      <formula>1.99</formula>
    </cfRule>
    <cfRule type="cellIs" priority="16" dxfId="13" operator="lessThan" stopIfTrue="1">
      <formula>1</formula>
    </cfRule>
  </conditionalFormatting>
  <conditionalFormatting sqref="O12:O17">
    <cfRule type="cellIs" priority="10" dxfId="14" operator="lessThan" stopIfTrue="1">
      <formula>0.9</formula>
    </cfRule>
  </conditionalFormatting>
  <conditionalFormatting sqref="P9">
    <cfRule type="cellIs" priority="9" dxfId="12" operator="lessThan" stopIfTrue="1">
      <formula>0.25</formula>
    </cfRule>
  </conditionalFormatting>
  <conditionalFormatting sqref="B12:N17">
    <cfRule type="cellIs" priority="4" dxfId="15" operator="between" stopIfTrue="1">
      <formula>0.5</formula>
      <formula>1</formula>
    </cfRule>
    <cfRule type="cellIs" priority="5" dxfId="16" operator="lessThan" stopIfTrue="1">
      <formula>0.5</formula>
    </cfRule>
    <cfRule type="cellIs" priority="6" dxfId="0" operator="greaterThan" stopIfTrue="1">
      <formula>1.5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5.00390625" style="0" customWidth="1"/>
    <col min="5" max="17" width="7.7109375" style="21" customWidth="1"/>
    <col min="18" max="23" width="9.57421875" style="21" customWidth="1"/>
  </cols>
  <sheetData>
    <row r="1" spans="1:23" ht="81.7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40" t="s">
        <v>50</v>
      </c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 ht="15" customHeight="1" thickTop="1">
      <c r="A2" s="167"/>
      <c r="B2" s="170"/>
      <c r="C2" s="185"/>
      <c r="D2" s="192"/>
      <c r="E2" s="204" t="s">
        <v>3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21" t="s">
        <v>4</v>
      </c>
      <c r="S2" s="222"/>
      <c r="T2" s="222"/>
      <c r="U2" s="222"/>
      <c r="V2" s="222"/>
      <c r="W2" s="223"/>
    </row>
    <row r="3" spans="1:23" ht="15" customHeight="1">
      <c r="A3" s="167"/>
      <c r="B3" s="170"/>
      <c r="C3" s="185"/>
      <c r="D3" s="192"/>
      <c r="E3" s="20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24"/>
      <c r="S3" s="207"/>
      <c r="T3" s="207"/>
      <c r="U3" s="207"/>
      <c r="V3" s="207"/>
      <c r="W3" s="225"/>
    </row>
    <row r="4" spans="1:23" ht="15" customHeight="1">
      <c r="A4" s="167"/>
      <c r="B4" s="170"/>
      <c r="C4" s="185"/>
      <c r="D4" s="192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24"/>
      <c r="S4" s="207"/>
      <c r="T4" s="207"/>
      <c r="U4" s="207"/>
      <c r="V4" s="207"/>
      <c r="W4" s="225"/>
    </row>
    <row r="5" spans="1:23" ht="15" customHeight="1">
      <c r="A5" s="167"/>
      <c r="B5" s="170"/>
      <c r="C5" s="185"/>
      <c r="D5" s="192"/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24"/>
      <c r="S5" s="207"/>
      <c r="T5" s="207"/>
      <c r="U5" s="207"/>
      <c r="V5" s="207"/>
      <c r="W5" s="225"/>
    </row>
    <row r="6" spans="1:23" ht="15" customHeight="1">
      <c r="A6" s="167"/>
      <c r="B6" s="170"/>
      <c r="C6" s="185"/>
      <c r="D6" s="192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24"/>
      <c r="S6" s="207"/>
      <c r="T6" s="207"/>
      <c r="U6" s="207"/>
      <c r="V6" s="207"/>
      <c r="W6" s="225"/>
    </row>
    <row r="7" spans="1:23" ht="15" customHeight="1">
      <c r="A7" s="167"/>
      <c r="B7" s="170"/>
      <c r="C7" s="185"/>
      <c r="D7" s="192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24"/>
      <c r="S7" s="207"/>
      <c r="T7" s="207"/>
      <c r="U7" s="207"/>
      <c r="V7" s="207"/>
      <c r="W7" s="225"/>
    </row>
    <row r="8" spans="1:23" ht="15" customHeight="1">
      <c r="A8" s="167"/>
      <c r="B8" s="170"/>
      <c r="C8" s="185"/>
      <c r="D8" s="192"/>
      <c r="E8" s="20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24"/>
      <c r="S8" s="207"/>
      <c r="T8" s="207"/>
      <c r="U8" s="207"/>
      <c r="V8" s="207"/>
      <c r="W8" s="225"/>
    </row>
    <row r="9" spans="1:23" ht="15.75" customHeight="1" thickBot="1">
      <c r="A9" s="167"/>
      <c r="B9" s="170"/>
      <c r="C9" s="185"/>
      <c r="D9" s="192"/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26"/>
      <c r="S9" s="227"/>
      <c r="T9" s="227"/>
      <c r="U9" s="227"/>
      <c r="V9" s="227"/>
      <c r="W9" s="228"/>
    </row>
    <row r="10" spans="1:23" ht="57.75" customHeight="1" thickBot="1" thickTop="1">
      <c r="A10" s="168"/>
      <c r="B10" s="186"/>
      <c r="C10" s="185"/>
      <c r="D10" s="193"/>
      <c r="E10" s="213" t="s">
        <v>51</v>
      </c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6" t="s">
        <v>52</v>
      </c>
      <c r="S10" s="217"/>
      <c r="T10" s="217"/>
      <c r="U10" s="217"/>
      <c r="V10" s="217"/>
      <c r="W10" s="231"/>
    </row>
    <row r="11" spans="1:23" ht="15.75" thickBot="1">
      <c r="A11" s="102"/>
      <c r="B11" s="102"/>
      <c r="C11" s="186"/>
      <c r="D11" s="102" t="s">
        <v>61</v>
      </c>
      <c r="E11" s="103" t="s">
        <v>7</v>
      </c>
      <c r="F11" s="103" t="s">
        <v>8</v>
      </c>
      <c r="G11" s="103" t="s">
        <v>9</v>
      </c>
      <c r="H11" s="103" t="s">
        <v>10</v>
      </c>
      <c r="I11" s="103" t="s">
        <v>11</v>
      </c>
      <c r="J11" s="103" t="s">
        <v>12</v>
      </c>
      <c r="K11" s="103" t="s">
        <v>13</v>
      </c>
      <c r="L11" s="103" t="s">
        <v>14</v>
      </c>
      <c r="M11" s="103" t="s">
        <v>15</v>
      </c>
      <c r="N11" s="103" t="s">
        <v>16</v>
      </c>
      <c r="O11" s="103" t="s">
        <v>17</v>
      </c>
      <c r="P11" s="103" t="s">
        <v>18</v>
      </c>
      <c r="Q11" s="103" t="s">
        <v>19</v>
      </c>
      <c r="R11" s="103" t="s">
        <v>134</v>
      </c>
      <c r="S11" s="104" t="s">
        <v>75</v>
      </c>
      <c r="T11" s="103" t="s">
        <v>20</v>
      </c>
      <c r="U11" s="104" t="s">
        <v>23</v>
      </c>
      <c r="V11" s="104" t="s">
        <v>25</v>
      </c>
      <c r="W11" s="104" t="s">
        <v>24</v>
      </c>
    </row>
    <row r="12" spans="1:23" s="68" customFormat="1" ht="15.75" thickBot="1">
      <c r="A12" s="1" t="s">
        <v>78</v>
      </c>
      <c r="B12" s="65" t="s">
        <v>79</v>
      </c>
      <c r="C12" s="83">
        <f>+D12/'Meta Corte Hosp'!O50</f>
        <v>0.6106296531153855</v>
      </c>
      <c r="D12" s="84">
        <f aca="true" t="shared" si="0" ref="D12:D17">+Q12/V12</f>
        <v>0.45614035087719296</v>
      </c>
      <c r="E12">
        <f>VLOOKUP($B12,'[3]NUM9'!$H$3:$S$160,2,FALSE)</f>
        <v>14</v>
      </c>
      <c r="F12">
        <f>VLOOKUP($B12,'[3]NUM9'!$H$3:$S$160,3,FALSE)</f>
        <v>3</v>
      </c>
      <c r="G12">
        <f>VLOOKUP($B12,'[3]NUM9'!$H$3:$S$160,4,FALSE)</f>
        <v>9</v>
      </c>
      <c r="H12">
        <f>VLOOKUP($B12,'[3]NUM9'!$H$3:$S$160,5,FALSE)</f>
        <v>7</v>
      </c>
      <c r="I12">
        <f>VLOOKUP($B12,'[3]NUM9'!$H$3:$S$160,6,FALSE)</f>
        <v>9</v>
      </c>
      <c r="J12">
        <f>VLOOKUP($B12,'[3]NUM9'!$H$3:$S$160,7,FALSE)</f>
        <v>4</v>
      </c>
      <c r="K12">
        <f>VLOOKUP($B12,'[3]NUM9'!$H$3:$S$160,8,FALSE)</f>
        <v>6</v>
      </c>
      <c r="L12">
        <f>VLOOKUP($B12,'[3]NUM9'!$H$3:$S$160,9,FALSE)</f>
        <v>9</v>
      </c>
      <c r="M12">
        <f>VLOOKUP($B12,'[3]NUM9'!$H$3:$S$160,10,FALSE)</f>
        <v>7</v>
      </c>
      <c r="N12" s="75">
        <f>VLOOKUP($B12,'[3]NUM9'!$H$3:$S$160,11,FALSE)</f>
        <v>10</v>
      </c>
      <c r="O12" s="75"/>
      <c r="P12" s="75"/>
      <c r="Q12" s="10">
        <f aca="true" t="shared" si="1" ref="Q12:Q17">SUM(E12:P12)</f>
        <v>78</v>
      </c>
      <c r="R12" s="10">
        <v>163</v>
      </c>
      <c r="S12" s="17">
        <f aca="true" t="shared" si="2" ref="S12:S17">+R12</f>
        <v>163</v>
      </c>
      <c r="T12" s="10">
        <f>VLOOKUP($B12,'[1]DEN9'!$H$4:$J$157,2,FALSE)</f>
        <v>171</v>
      </c>
      <c r="U12" s="18">
        <v>171</v>
      </c>
      <c r="V12" s="18">
        <v>171</v>
      </c>
      <c r="W12" s="64"/>
    </row>
    <row r="13" spans="1:23" s="68" customFormat="1" ht="15.75" thickBot="1">
      <c r="A13" s="1" t="s">
        <v>53</v>
      </c>
      <c r="B13" s="65" t="s">
        <v>80</v>
      </c>
      <c r="C13" s="83">
        <f>+D13/'Meta Corte Hosp'!O51</f>
        <v>0.7285780289298788</v>
      </c>
      <c r="D13" s="84">
        <f t="shared" si="0"/>
        <v>0.5442477876106194</v>
      </c>
      <c r="E13">
        <f>VLOOKUP($B13,'[3]NUM9'!$H$3:$S$160,2,FALSE)</f>
        <v>16</v>
      </c>
      <c r="F13">
        <f>VLOOKUP($B13,'[3]NUM9'!$H$3:$S$160,3,FALSE)</f>
        <v>5</v>
      </c>
      <c r="G13">
        <f>VLOOKUP($B13,'[3]NUM9'!$H$3:$S$160,4,FALSE)</f>
        <v>13</v>
      </c>
      <c r="H13">
        <f>VLOOKUP($B13,'[3]NUM9'!$H$3:$S$160,5,FALSE)</f>
        <v>10</v>
      </c>
      <c r="I13">
        <f>VLOOKUP($B13,'[3]NUM9'!$H$3:$S$160,6,FALSE)</f>
        <v>10</v>
      </c>
      <c r="J13">
        <f>VLOOKUP($B13,'[3]NUM9'!$H$3:$S$160,7,FALSE)</f>
        <v>9</v>
      </c>
      <c r="K13">
        <f>VLOOKUP($B13,'[3]NUM9'!$H$3:$S$160,8,FALSE)</f>
        <v>11</v>
      </c>
      <c r="L13">
        <f>VLOOKUP($B13,'[3]NUM9'!$H$3:$S$160,9,FALSE)</f>
        <v>10</v>
      </c>
      <c r="M13">
        <f>VLOOKUP($B13,'[3]NUM9'!$H$3:$S$160,10,FALSE)</f>
        <v>27</v>
      </c>
      <c r="N13" s="75">
        <f>VLOOKUP($B13,'[3]NUM9'!$H$3:$S$160,11,FALSE)</f>
        <v>12</v>
      </c>
      <c r="O13" s="75"/>
      <c r="P13" s="75"/>
      <c r="Q13" s="10">
        <f t="shared" si="1"/>
        <v>123</v>
      </c>
      <c r="R13" s="10">
        <v>213</v>
      </c>
      <c r="S13" s="17">
        <f t="shared" si="2"/>
        <v>213</v>
      </c>
      <c r="T13" s="10">
        <f>VLOOKUP($B13,'[1]DEN9'!$H$4:$J$157,2,FALSE)</f>
        <v>226</v>
      </c>
      <c r="U13" s="18">
        <v>226</v>
      </c>
      <c r="V13" s="18">
        <v>226</v>
      </c>
      <c r="W13" s="64"/>
    </row>
    <row r="14" spans="1:23" s="68" customFormat="1" ht="15.75" thickBot="1">
      <c r="A14" s="1" t="s">
        <v>54</v>
      </c>
      <c r="B14" s="65" t="s">
        <v>81</v>
      </c>
      <c r="C14" s="83">
        <f>+D14/'Meta Corte Hosp'!O52</f>
        <v>1.0412018444146958</v>
      </c>
      <c r="D14" s="84">
        <f t="shared" si="0"/>
        <v>0.7777777777777778</v>
      </c>
      <c r="E14">
        <f>VLOOKUP($B14,'[3]NUM9'!$H$3:$S$160,2,FALSE)</f>
        <v>18</v>
      </c>
      <c r="F14">
        <f>VLOOKUP($B14,'[3]NUM9'!$H$3:$S$160,3,FALSE)</f>
        <v>13</v>
      </c>
      <c r="G14">
        <f>VLOOKUP($B14,'[3]NUM9'!$H$3:$S$160,4,FALSE)</f>
        <v>16</v>
      </c>
      <c r="H14">
        <f>VLOOKUP($B14,'[3]NUM9'!$H$3:$S$160,5,FALSE)</f>
        <v>9</v>
      </c>
      <c r="I14">
        <f>VLOOKUP($B14,'[3]NUM9'!$H$3:$S$160,6,FALSE)</f>
        <v>18</v>
      </c>
      <c r="J14">
        <f>VLOOKUP($B14,'[3]NUM9'!$H$3:$S$160,7,FALSE)</f>
        <v>10</v>
      </c>
      <c r="K14">
        <f>VLOOKUP($B14,'[3]NUM9'!$H$3:$S$160,8,FALSE)</f>
        <v>17</v>
      </c>
      <c r="L14">
        <f>VLOOKUP($B14,'[3]NUM9'!$H$3:$S$160,9,FALSE)</f>
        <v>22</v>
      </c>
      <c r="M14">
        <f>VLOOKUP($B14,'[3]NUM9'!$H$3:$S$160,10,FALSE)</f>
        <v>7</v>
      </c>
      <c r="N14" s="75">
        <f>VLOOKUP($B14,'[3]NUM9'!$H$3:$S$160,11,FALSE)</f>
        <v>17</v>
      </c>
      <c r="O14" s="75"/>
      <c r="P14" s="75"/>
      <c r="Q14" s="10">
        <f t="shared" si="1"/>
        <v>147</v>
      </c>
      <c r="R14" s="10">
        <v>209</v>
      </c>
      <c r="S14" s="17">
        <f t="shared" si="2"/>
        <v>209</v>
      </c>
      <c r="T14" s="10">
        <f>VLOOKUP($B14,'[1]DEN9'!$H$4:$J$157,2,FALSE)</f>
        <v>189</v>
      </c>
      <c r="U14" s="18">
        <v>189</v>
      </c>
      <c r="V14" s="18">
        <v>189</v>
      </c>
      <c r="W14" s="64"/>
    </row>
    <row r="15" spans="1:23" s="68" customFormat="1" ht="15.75" thickBot="1">
      <c r="A15" s="1" t="s">
        <v>55</v>
      </c>
      <c r="B15" s="65" t="s">
        <v>82</v>
      </c>
      <c r="C15" s="83">
        <f>+D15/'Meta Corte Hosp'!O53</f>
        <v>0.8351448607887206</v>
      </c>
      <c r="D15" s="84">
        <f t="shared" si="0"/>
        <v>0.6238532110091743</v>
      </c>
      <c r="E15">
        <f>VLOOKUP($B15,'[3]NUM9'!$H$3:$S$160,2,FALSE)</f>
        <v>7</v>
      </c>
      <c r="F15">
        <f>VLOOKUP($B15,'[3]NUM9'!$H$3:$S$160,3,FALSE)</f>
        <v>11</v>
      </c>
      <c r="G15">
        <f>VLOOKUP($B15,'[3]NUM9'!$H$3:$S$160,4,FALSE)</f>
        <v>14</v>
      </c>
      <c r="H15">
        <f>VLOOKUP($B15,'[3]NUM9'!$H$3:$S$160,5,FALSE)</f>
        <v>13</v>
      </c>
      <c r="I15">
        <f>VLOOKUP($B15,'[3]NUM9'!$H$3:$S$160,6,FALSE)</f>
        <v>14</v>
      </c>
      <c r="J15">
        <f>VLOOKUP($B15,'[3]NUM9'!$H$3:$S$160,7,FALSE)</f>
        <v>18</v>
      </c>
      <c r="K15">
        <f>VLOOKUP($B15,'[3]NUM9'!$H$3:$S$160,8,FALSE)</f>
        <v>16</v>
      </c>
      <c r="L15">
        <f>VLOOKUP($B15,'[3]NUM9'!$H$3:$S$160,9,FALSE)</f>
        <v>16</v>
      </c>
      <c r="M15">
        <f>VLOOKUP($B15,'[3]NUM9'!$H$3:$S$160,10,FALSE)</f>
        <v>16</v>
      </c>
      <c r="N15" s="75">
        <f>VLOOKUP($B15,'[3]NUM9'!$H$3:$S$160,11,FALSE)</f>
        <v>11</v>
      </c>
      <c r="O15" s="75"/>
      <c r="P15" s="75"/>
      <c r="Q15" s="10">
        <f t="shared" si="1"/>
        <v>136</v>
      </c>
      <c r="R15" s="10">
        <v>215</v>
      </c>
      <c r="S15" s="17">
        <f t="shared" si="2"/>
        <v>215</v>
      </c>
      <c r="T15" s="10">
        <f>VLOOKUP($B15,'[1]DEN9'!$H$4:$J$157,2,FALSE)</f>
        <v>218</v>
      </c>
      <c r="U15" s="18">
        <v>218</v>
      </c>
      <c r="V15" s="18">
        <v>218</v>
      </c>
      <c r="W15" s="64"/>
    </row>
    <row r="16" spans="1:23" s="68" customFormat="1" ht="15.75" thickBot="1">
      <c r="A16" s="1" t="s">
        <v>56</v>
      </c>
      <c r="B16" s="65" t="s">
        <v>83</v>
      </c>
      <c r="C16" s="83">
        <f>+D16/'Meta Corte Hosp'!O54</f>
        <v>0.9990209594597296</v>
      </c>
      <c r="D16" s="84">
        <f t="shared" si="0"/>
        <v>0.746268656716418</v>
      </c>
      <c r="E16">
        <f>VLOOKUP($B16,'[3]NUM9'!$H$3:$S$160,2,FALSE)</f>
        <v>6</v>
      </c>
      <c r="F16">
        <f>VLOOKUP($B16,'[3]NUM9'!$H$3:$S$160,3,FALSE)</f>
        <v>13</v>
      </c>
      <c r="G16">
        <f>VLOOKUP($B16,'[3]NUM9'!$H$3:$S$160,4,FALSE)</f>
        <v>11</v>
      </c>
      <c r="H16">
        <f>VLOOKUP($B16,'[3]NUM9'!$H$3:$S$160,5,FALSE)</f>
        <v>12</v>
      </c>
      <c r="I16">
        <f>VLOOKUP($B16,'[3]NUM9'!$H$3:$S$160,6,FALSE)</f>
        <v>15</v>
      </c>
      <c r="J16">
        <f>VLOOKUP($B16,'[3]NUM9'!$H$3:$S$160,7,FALSE)</f>
        <v>9</v>
      </c>
      <c r="K16">
        <f>VLOOKUP($B16,'[3]NUM9'!$H$3:$S$160,8,FALSE)</f>
        <v>5</v>
      </c>
      <c r="L16">
        <f>VLOOKUP($B16,'[3]NUM9'!$H$3:$S$160,9,FALSE)</f>
        <v>10</v>
      </c>
      <c r="M16">
        <f>VLOOKUP($B16,'[3]NUM9'!$H$3:$S$160,10,FALSE)</f>
        <v>8</v>
      </c>
      <c r="N16" s="75">
        <f>VLOOKUP($B16,'[3]NUM9'!$H$3:$S$160,11,FALSE)</f>
        <v>11</v>
      </c>
      <c r="O16" s="75"/>
      <c r="P16" s="75"/>
      <c r="Q16" s="10">
        <f t="shared" si="1"/>
        <v>100</v>
      </c>
      <c r="R16" s="10">
        <v>188</v>
      </c>
      <c r="S16" s="17">
        <f t="shared" si="2"/>
        <v>188</v>
      </c>
      <c r="T16" s="10">
        <f>VLOOKUP($B16,'[1]DEN9'!$H$4:$J$157,2,FALSE)</f>
        <v>134</v>
      </c>
      <c r="U16" s="18">
        <v>134</v>
      </c>
      <c r="V16" s="18">
        <v>134</v>
      </c>
      <c r="W16" s="64"/>
    </row>
    <row r="17" spans="1:23" s="68" customFormat="1" ht="15.75" customHeight="1" thickBot="1">
      <c r="A17" s="1" t="s">
        <v>57</v>
      </c>
      <c r="B17" s="65" t="s">
        <v>84</v>
      </c>
      <c r="C17" s="83">
        <f>+D17/'Meta Corte Hosp'!O55</f>
        <v>1.0913218089750305</v>
      </c>
      <c r="D17" s="84">
        <f t="shared" si="0"/>
        <v>0.8152173913043478</v>
      </c>
      <c r="E17">
        <f>VLOOKUP($B17,'[3]NUM9'!$H$3:$S$160,2,FALSE)</f>
        <v>6</v>
      </c>
      <c r="F17">
        <f>VLOOKUP($B17,'[3]NUM9'!$H$3:$S$160,3,FALSE)</f>
        <v>5</v>
      </c>
      <c r="G17">
        <f>VLOOKUP($B17,'[3]NUM9'!$H$3:$S$160,4,FALSE)</f>
        <v>13</v>
      </c>
      <c r="H17">
        <f>VLOOKUP($B17,'[3]NUM9'!$H$3:$S$160,5,FALSE)</f>
        <v>10</v>
      </c>
      <c r="I17">
        <f>VLOOKUP($B17,'[3]NUM9'!$H$3:$S$160,6,FALSE)</f>
        <v>7</v>
      </c>
      <c r="J17">
        <f>VLOOKUP($B17,'[3]NUM9'!$H$3:$S$160,7,FALSE)</f>
        <v>8</v>
      </c>
      <c r="K17">
        <f>VLOOKUP($B17,'[3]NUM9'!$H$3:$S$160,8,FALSE)</f>
        <v>6</v>
      </c>
      <c r="L17">
        <f>VLOOKUP($B17,'[3]NUM9'!$H$3:$S$160,9,FALSE)</f>
        <v>6</v>
      </c>
      <c r="M17">
        <f>VLOOKUP($B17,'[3]NUM9'!$H$3:$S$160,10,FALSE)</f>
        <v>8</v>
      </c>
      <c r="N17" s="75">
        <f>VLOOKUP($B17,'[3]NUM9'!$H$3:$S$160,11,FALSE)</f>
        <v>6</v>
      </c>
      <c r="O17" s="75"/>
      <c r="P17" s="75"/>
      <c r="Q17" s="10">
        <f t="shared" si="1"/>
        <v>75</v>
      </c>
      <c r="R17" s="10">
        <v>135</v>
      </c>
      <c r="S17" s="17">
        <f t="shared" si="2"/>
        <v>135</v>
      </c>
      <c r="T17" s="10">
        <f>VLOOKUP($B17,'[1]DEN9'!$H$4:$J$157,2,FALSE)</f>
        <v>92</v>
      </c>
      <c r="U17" s="18">
        <v>92</v>
      </c>
      <c r="V17" s="18">
        <v>92</v>
      </c>
      <c r="W17" s="64"/>
    </row>
    <row r="18" spans="1:23" s="68" customFormat="1" ht="12.75">
      <c r="A18" s="70"/>
      <c r="B18" s="69" t="s">
        <v>85</v>
      </c>
      <c r="C18" s="69"/>
      <c r="D18" s="65"/>
      <c r="E18" s="79">
        <f>SUM(E12:E17)</f>
        <v>67</v>
      </c>
      <c r="F18" s="79">
        <f aca="true" t="shared" si="3" ref="F18:W18">SUM(F12:F17)</f>
        <v>50</v>
      </c>
      <c r="G18" s="79">
        <f t="shared" si="3"/>
        <v>76</v>
      </c>
      <c r="H18" s="79">
        <f t="shared" si="3"/>
        <v>61</v>
      </c>
      <c r="I18" s="79">
        <f t="shared" si="3"/>
        <v>73</v>
      </c>
      <c r="J18" s="79">
        <f t="shared" si="3"/>
        <v>58</v>
      </c>
      <c r="K18" s="79">
        <f t="shared" si="3"/>
        <v>61</v>
      </c>
      <c r="L18" s="79">
        <f>SUM(L12:L17)</f>
        <v>73</v>
      </c>
      <c r="M18" s="79">
        <f>SUM(M12:M17)</f>
        <v>73</v>
      </c>
      <c r="N18" s="79">
        <f t="shared" si="3"/>
        <v>67</v>
      </c>
      <c r="O18" s="79">
        <f t="shared" si="3"/>
        <v>0</v>
      </c>
      <c r="P18" s="79">
        <f t="shared" si="3"/>
        <v>0</v>
      </c>
      <c r="Q18" s="79">
        <f t="shared" si="3"/>
        <v>659</v>
      </c>
      <c r="R18" s="79">
        <f t="shared" si="3"/>
        <v>1123</v>
      </c>
      <c r="S18" s="79">
        <f t="shared" si="3"/>
        <v>1123</v>
      </c>
      <c r="T18" s="79">
        <f t="shared" si="3"/>
        <v>1030</v>
      </c>
      <c r="U18" s="79">
        <f t="shared" si="3"/>
        <v>1030</v>
      </c>
      <c r="V18" s="79">
        <f t="shared" si="3"/>
        <v>1030</v>
      </c>
      <c r="W18" s="79">
        <f t="shared" si="3"/>
        <v>0</v>
      </c>
    </row>
  </sheetData>
  <sheetProtection/>
  <mergeCells count="9">
    <mergeCell ref="A1:A10"/>
    <mergeCell ref="E2:Q9"/>
    <mergeCell ref="D1:D10"/>
    <mergeCell ref="E10:Q10"/>
    <mergeCell ref="C1:C11"/>
    <mergeCell ref="R10:W10"/>
    <mergeCell ref="R2:W9"/>
    <mergeCell ref="E1:W1"/>
    <mergeCell ref="B1:B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3.421875" style="0" customWidth="1"/>
    <col min="2" max="2" width="52.140625" style="0" bestFit="1" customWidth="1"/>
    <col min="3" max="3" width="14.421875" style="0" customWidth="1"/>
    <col min="4" max="4" width="11.00390625" style="0" bestFit="1" customWidth="1"/>
    <col min="5" max="5" width="11.7109375" style="21" bestFit="1" customWidth="1"/>
    <col min="6" max="6" width="9.7109375" style="21" bestFit="1" customWidth="1"/>
    <col min="7" max="14" width="8.57421875" style="21" bestFit="1" customWidth="1"/>
    <col min="15" max="16" width="7.421875" style="21" bestFit="1" customWidth="1"/>
    <col min="17" max="17" width="11.7109375" style="21" bestFit="1" customWidth="1"/>
    <col min="18" max="18" width="9.00390625" style="0" bestFit="1" customWidth="1"/>
    <col min="19" max="19" width="15.7109375" style="0" customWidth="1"/>
  </cols>
  <sheetData>
    <row r="1" spans="1:19" ht="73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00" t="s">
        <v>48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5" customHeight="1">
      <c r="A2" s="167"/>
      <c r="B2" s="170"/>
      <c r="C2" s="185"/>
      <c r="D2" s="192"/>
      <c r="E2" s="204" t="s">
        <v>3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174" t="s">
        <v>4</v>
      </c>
      <c r="S2" s="171"/>
    </row>
    <row r="3" spans="1:19" ht="15" customHeight="1">
      <c r="A3" s="167"/>
      <c r="B3" s="170"/>
      <c r="C3" s="185"/>
      <c r="D3" s="192"/>
      <c r="E3" s="20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176"/>
      <c r="S3" s="172"/>
    </row>
    <row r="4" spans="1:19" ht="15" customHeight="1">
      <c r="A4" s="167"/>
      <c r="B4" s="170"/>
      <c r="C4" s="185"/>
      <c r="D4" s="192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176"/>
      <c r="S4" s="172"/>
    </row>
    <row r="5" spans="1:19" ht="15" customHeight="1">
      <c r="A5" s="167"/>
      <c r="B5" s="170"/>
      <c r="C5" s="185"/>
      <c r="D5" s="192"/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176"/>
      <c r="S5" s="172"/>
    </row>
    <row r="6" spans="1:19" ht="15" customHeight="1">
      <c r="A6" s="167"/>
      <c r="B6" s="170"/>
      <c r="C6" s="185"/>
      <c r="D6" s="192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176"/>
      <c r="S6" s="172"/>
    </row>
    <row r="7" spans="1:19" ht="15" customHeight="1">
      <c r="A7" s="167"/>
      <c r="B7" s="170"/>
      <c r="C7" s="185"/>
      <c r="D7" s="192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176"/>
      <c r="S7" s="172"/>
    </row>
    <row r="8" spans="1:19" ht="15" customHeight="1">
      <c r="A8" s="167"/>
      <c r="B8" s="170"/>
      <c r="C8" s="185"/>
      <c r="D8" s="192"/>
      <c r="E8" s="20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176"/>
      <c r="S8" s="172"/>
    </row>
    <row r="9" spans="1:19" ht="15.75" customHeight="1" thickBot="1">
      <c r="A9" s="167"/>
      <c r="B9" s="170"/>
      <c r="C9" s="185"/>
      <c r="D9" s="192"/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178"/>
      <c r="S9" s="173"/>
    </row>
    <row r="10" spans="1:19" ht="57.75" customHeight="1" thickBot="1">
      <c r="A10" s="168"/>
      <c r="B10" s="186"/>
      <c r="C10" s="185"/>
      <c r="D10" s="193"/>
      <c r="E10" s="213" t="s">
        <v>49</v>
      </c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5"/>
      <c r="R10" s="198" t="s">
        <v>131</v>
      </c>
      <c r="S10" s="198"/>
    </row>
    <row r="11" spans="1:19" ht="15.75" thickBot="1">
      <c r="A11" s="102"/>
      <c r="B11" s="102"/>
      <c r="C11" s="186"/>
      <c r="D11" s="102" t="s">
        <v>61</v>
      </c>
      <c r="E11" s="103" t="s">
        <v>7</v>
      </c>
      <c r="F11" s="103" t="s">
        <v>8</v>
      </c>
      <c r="G11" s="103" t="s">
        <v>9</v>
      </c>
      <c r="H11" s="103" t="s">
        <v>10</v>
      </c>
      <c r="I11" s="103" t="s">
        <v>11</v>
      </c>
      <c r="J11" s="103" t="s">
        <v>12</v>
      </c>
      <c r="K11" s="103" t="s">
        <v>13</v>
      </c>
      <c r="L11" s="103" t="s">
        <v>14</v>
      </c>
      <c r="M11" s="103" t="s">
        <v>15</v>
      </c>
      <c r="N11" s="103" t="s">
        <v>16</v>
      </c>
      <c r="O11" s="103" t="s">
        <v>17</v>
      </c>
      <c r="P11" s="103" t="s">
        <v>18</v>
      </c>
      <c r="Q11" s="103" t="s">
        <v>19</v>
      </c>
      <c r="R11" s="199"/>
      <c r="S11" s="199"/>
    </row>
    <row r="12" spans="1:21" s="68" customFormat="1" ht="13.5" thickBot="1">
      <c r="A12" s="1" t="s">
        <v>78</v>
      </c>
      <c r="B12" s="65" t="s">
        <v>79</v>
      </c>
      <c r="C12" s="83">
        <f>+D12/'Meta Corte Hosp'!P50</f>
        <v>1.3912462784162056</v>
      </c>
      <c r="D12" s="85">
        <f aca="true" t="shared" si="0" ref="D12:D17">+Q12/R12</f>
        <v>0.8314087759815243</v>
      </c>
      <c r="E12" s="75">
        <f>VLOOKUP($B12,'[3]NUM10'!$H$3:$S$156,2,FALSE)</f>
        <v>146</v>
      </c>
      <c r="F12" s="75">
        <f>VLOOKUP($B12,'[3]NUM10'!$H$3:$S$156,3,FALSE)</f>
        <v>149</v>
      </c>
      <c r="G12" s="75">
        <f>VLOOKUP($B12,'[3]NUM10'!$H$3:$S$156,4,FALSE)</f>
        <v>156</v>
      </c>
      <c r="H12" s="75">
        <f>VLOOKUP($B12,'[3]NUM10'!$H$3:$S$156,5,FALSE)</f>
        <v>178</v>
      </c>
      <c r="I12" s="75">
        <f>VLOOKUP($B12,'[3]NUM10'!$H$3:$S$156,6,FALSE)</f>
        <v>131</v>
      </c>
      <c r="J12" s="75">
        <f>VLOOKUP($B12,'[3]NUM10'!$H$3:$S$156,7,FALSE)</f>
        <v>132</v>
      </c>
      <c r="K12" s="75">
        <f>VLOOKUP($B12,'[3]NUM10'!$H$3:$S$156,8,FALSE)</f>
        <v>120</v>
      </c>
      <c r="L12" s="75">
        <f>VLOOKUP($B12,'[3]NUM10'!$H$3:$S$156,9,FALSE)</f>
        <v>150</v>
      </c>
      <c r="M12" s="75">
        <f>VLOOKUP($B12,'[3]NUM10'!$H$3:$S$156,10,FALSE)</f>
        <v>164</v>
      </c>
      <c r="N12" s="75">
        <f>VLOOKUP($B12,'[3]NUM10'!$H$3:$S$156,11,FALSE)</f>
        <v>114</v>
      </c>
      <c r="O12" s="75"/>
      <c r="P12" s="75"/>
      <c r="Q12" s="10">
        <f aca="true" t="shared" si="1" ref="Q12:Q17">SUM(E12:P12)</f>
        <v>1440</v>
      </c>
      <c r="R12" s="194">
        <f>6928/4</f>
        <v>1732</v>
      </c>
      <c r="S12" s="195"/>
      <c r="U12" s="73"/>
    </row>
    <row r="13" spans="1:21" s="68" customFormat="1" ht="13.5" thickBot="1">
      <c r="A13" s="1" t="s">
        <v>53</v>
      </c>
      <c r="B13" s="65" t="s">
        <v>80</v>
      </c>
      <c r="C13" s="83">
        <f>+D13/'Meta Corte Hosp'!P51</f>
        <v>0.3322192658859049</v>
      </c>
      <c r="D13" s="86">
        <f t="shared" si="0"/>
        <v>0.12959873562209148</v>
      </c>
      <c r="E13" s="75">
        <f>VLOOKUP($B13,'[3]NUM10'!$H$3:$S$156,2,FALSE)</f>
        <v>25</v>
      </c>
      <c r="F13" s="75">
        <f>VLOOKUP($B13,'[3]NUM10'!$H$3:$S$156,3,FALSE)</f>
        <v>52</v>
      </c>
      <c r="G13" s="75">
        <f>VLOOKUP($B13,'[3]NUM10'!$H$3:$S$156,4,FALSE)</f>
        <v>69</v>
      </c>
      <c r="H13" s="75">
        <f>VLOOKUP($B13,'[3]NUM10'!$H$3:$S$156,5,FALSE)</f>
        <v>43</v>
      </c>
      <c r="I13" s="75">
        <f>VLOOKUP($B13,'[3]NUM10'!$H$3:$S$156,6,FALSE)</f>
        <v>41</v>
      </c>
      <c r="J13" s="75">
        <f>VLOOKUP($B13,'[3]NUM10'!$H$3:$S$156,7,FALSE)</f>
        <v>15</v>
      </c>
      <c r="K13" s="75">
        <f>VLOOKUP($B13,'[3]NUM10'!$H$3:$S$156,8,FALSE)</f>
        <v>33</v>
      </c>
      <c r="L13" s="75">
        <f>VLOOKUP($B13,'[3]NUM10'!$H$3:$S$156,9,FALSE)</f>
        <v>43</v>
      </c>
      <c r="M13" s="75">
        <f>VLOOKUP($B13,'[3]NUM10'!$H$3:$S$156,10,FALSE)</f>
        <v>32</v>
      </c>
      <c r="N13" s="75">
        <f>VLOOKUP($B13,'[3]NUM10'!$H$3:$S$156,11,FALSE)</f>
        <v>16</v>
      </c>
      <c r="O13" s="75"/>
      <c r="P13" s="75"/>
      <c r="Q13" s="10">
        <f t="shared" si="1"/>
        <v>369</v>
      </c>
      <c r="R13" s="194">
        <f>11389/4</f>
        <v>2847.25</v>
      </c>
      <c r="S13" s="195"/>
      <c r="U13" s="73"/>
    </row>
    <row r="14" spans="1:21" s="68" customFormat="1" ht="13.5" thickBot="1">
      <c r="A14" s="1" t="s">
        <v>54</v>
      </c>
      <c r="B14" s="65" t="s">
        <v>81</v>
      </c>
      <c r="C14" s="83">
        <f>+D14/'Meta Corte Hosp'!P52</f>
        <v>1.2806894460980889</v>
      </c>
      <c r="D14" s="86">
        <f t="shared" si="0"/>
        <v>0.2870025048705817</v>
      </c>
      <c r="E14" s="75">
        <f>VLOOKUP($B14,'[3]NUM10'!$H$3:$S$156,2,FALSE)</f>
        <v>88</v>
      </c>
      <c r="F14" s="75">
        <f>VLOOKUP($B14,'[3]NUM10'!$H$3:$S$156,3,FALSE)</f>
        <v>119</v>
      </c>
      <c r="G14" s="75">
        <f>VLOOKUP($B14,'[3]NUM10'!$H$3:$S$156,4,FALSE)</f>
        <v>145</v>
      </c>
      <c r="H14" s="75">
        <f>VLOOKUP($B14,'[3]NUM10'!$H$3:$S$156,5,FALSE)</f>
        <v>130</v>
      </c>
      <c r="I14" s="75">
        <f>VLOOKUP($B14,'[3]NUM10'!$H$3:$S$156,6,FALSE)</f>
        <v>141</v>
      </c>
      <c r="J14" s="75">
        <f>VLOOKUP($B14,'[3]NUM10'!$H$3:$S$156,7,FALSE)</f>
        <v>127</v>
      </c>
      <c r="K14" s="75">
        <f>VLOOKUP($B14,'[3]NUM10'!$H$3:$S$156,8,FALSE)</f>
        <v>132</v>
      </c>
      <c r="L14" s="75">
        <f>VLOOKUP($B14,'[3]NUM10'!$H$3:$S$156,9,FALSE)</f>
        <v>117</v>
      </c>
      <c r="M14" s="75">
        <f>VLOOKUP($B14,'[3]NUM10'!$H$3:$S$156,10,FALSE)</f>
        <v>144</v>
      </c>
      <c r="N14" s="75">
        <f>VLOOKUP($B14,'[3]NUM10'!$H$3:$S$156,11,FALSE)</f>
        <v>146</v>
      </c>
      <c r="O14" s="75"/>
      <c r="P14" s="75"/>
      <c r="Q14" s="10">
        <f t="shared" si="1"/>
        <v>1289</v>
      </c>
      <c r="R14" s="194">
        <f>17965/4</f>
        <v>4491.25</v>
      </c>
      <c r="S14" s="195"/>
      <c r="U14" s="73"/>
    </row>
    <row r="15" spans="1:21" s="68" customFormat="1" ht="13.5" thickBot="1">
      <c r="A15" s="1" t="s">
        <v>55</v>
      </c>
      <c r="B15" s="65" t="s">
        <v>82</v>
      </c>
      <c r="C15" s="83">
        <f>+D15/'Meta Corte Hosp'!P53</f>
        <v>0.9706547089533412</v>
      </c>
      <c r="D15" s="86">
        <f t="shared" si="0"/>
        <v>0.2900316270352583</v>
      </c>
      <c r="E15" s="75">
        <f>VLOOKUP($B15,'[3]NUM10'!$H$3:$S$156,2,FALSE)</f>
        <v>22</v>
      </c>
      <c r="F15" s="75">
        <f>VLOOKUP($B15,'[3]NUM10'!$H$3:$S$156,3,FALSE)</f>
        <v>59</v>
      </c>
      <c r="G15" s="75">
        <f>VLOOKUP($B15,'[3]NUM10'!$H$3:$S$156,4,FALSE)</f>
        <v>114</v>
      </c>
      <c r="H15" s="75">
        <f>VLOOKUP($B15,'[3]NUM10'!$H$3:$S$156,5,FALSE)</f>
        <v>56</v>
      </c>
      <c r="I15" s="75">
        <f>VLOOKUP($B15,'[3]NUM10'!$H$3:$S$156,6,FALSE)</f>
        <v>50</v>
      </c>
      <c r="J15" s="75">
        <f>VLOOKUP($B15,'[3]NUM10'!$H$3:$S$156,7,FALSE)</f>
        <v>82</v>
      </c>
      <c r="K15" s="75">
        <f>VLOOKUP($B15,'[3]NUM10'!$H$3:$S$156,8,FALSE)</f>
        <v>62</v>
      </c>
      <c r="L15" s="75">
        <f>VLOOKUP($B15,'[3]NUM10'!$H$3:$S$156,9,FALSE)</f>
        <v>54</v>
      </c>
      <c r="M15" s="75">
        <f>VLOOKUP($B15,'[3]NUM10'!$H$3:$S$156,10,FALSE)</f>
        <v>50</v>
      </c>
      <c r="N15" s="75">
        <f>VLOOKUP($B15,'[3]NUM10'!$H$3:$S$156,11,FALSE)</f>
        <v>70</v>
      </c>
      <c r="O15" s="75"/>
      <c r="P15" s="75"/>
      <c r="Q15" s="10">
        <f t="shared" si="1"/>
        <v>619</v>
      </c>
      <c r="R15" s="194">
        <f>8537/4</f>
        <v>2134.25</v>
      </c>
      <c r="S15" s="195"/>
      <c r="U15" s="73"/>
    </row>
    <row r="16" spans="1:21" s="68" customFormat="1" ht="13.5" thickBot="1">
      <c r="A16" s="1" t="s">
        <v>56</v>
      </c>
      <c r="B16" s="65" t="s">
        <v>83</v>
      </c>
      <c r="C16" s="83">
        <f>+D16/'Meta Corte Hosp'!P54</f>
        <v>0.5630533579238269</v>
      </c>
      <c r="D16" s="86">
        <f t="shared" si="0"/>
        <v>0.12618025751072962</v>
      </c>
      <c r="E16" s="75">
        <f>VLOOKUP($B16,'[3]NUM10'!$H$3:$S$156,2,FALSE)</f>
        <v>11</v>
      </c>
      <c r="F16" s="75">
        <f>VLOOKUP($B16,'[3]NUM10'!$H$3:$S$156,3,FALSE)</f>
        <v>26</v>
      </c>
      <c r="G16" s="75">
        <f>VLOOKUP($B16,'[3]NUM10'!$H$3:$S$156,4,FALSE)</f>
        <v>18</v>
      </c>
      <c r="H16" s="75">
        <f>VLOOKUP($B16,'[3]NUM10'!$H$3:$S$156,5,FALSE)</f>
        <v>23</v>
      </c>
      <c r="I16" s="75">
        <f>VLOOKUP($B16,'[3]NUM10'!$H$3:$S$156,6,FALSE)</f>
        <v>42</v>
      </c>
      <c r="J16" s="75">
        <f>VLOOKUP($B16,'[3]NUM10'!$H$3:$S$156,7,FALSE)</f>
        <v>19</v>
      </c>
      <c r="K16" s="75">
        <f>VLOOKUP($B16,'[3]NUM10'!$H$3:$S$156,8,FALSE)</f>
        <v>37</v>
      </c>
      <c r="L16" s="75">
        <f>VLOOKUP($B16,'[3]NUM10'!$H$3:$S$156,9,FALSE)</f>
        <v>63</v>
      </c>
      <c r="M16" s="75">
        <f>VLOOKUP($B16,'[3]NUM10'!$H$3:$S$156,10,FALSE)</f>
        <v>24</v>
      </c>
      <c r="N16" s="75">
        <f>VLOOKUP($B16,'[3]NUM10'!$H$3:$S$156,11,FALSE)</f>
        <v>31</v>
      </c>
      <c r="O16" s="75"/>
      <c r="P16" s="75"/>
      <c r="Q16" s="10">
        <f t="shared" si="1"/>
        <v>294</v>
      </c>
      <c r="R16" s="194">
        <f>9320/4</f>
        <v>2330</v>
      </c>
      <c r="S16" s="195"/>
      <c r="U16" s="73"/>
    </row>
    <row r="17" spans="1:21" s="68" customFormat="1" ht="15.75" customHeight="1" thickBot="1">
      <c r="A17" s="1" t="s">
        <v>57</v>
      </c>
      <c r="B17" s="65" t="s">
        <v>84</v>
      </c>
      <c r="C17" s="83">
        <f>+D17/'Meta Corte Hosp'!P55</f>
        <v>1.893433410488416</v>
      </c>
      <c r="D17" s="87">
        <f t="shared" si="0"/>
        <v>0.4557494219045617</v>
      </c>
      <c r="E17" s="75">
        <f>VLOOKUP($B17,'[3]NUM10'!$H$3:$S$156,2,FALSE)</f>
        <v>60</v>
      </c>
      <c r="F17" s="75">
        <f>VLOOKUP($B17,'[3]NUM10'!$H$3:$S$156,3,FALSE)</f>
        <v>59</v>
      </c>
      <c r="G17" s="75">
        <f>VLOOKUP($B17,'[3]NUM10'!$H$3:$S$156,4,FALSE)</f>
        <v>59</v>
      </c>
      <c r="H17" s="75">
        <f>VLOOKUP($B17,'[3]NUM10'!$H$3:$S$156,5,FALSE)</f>
        <v>47</v>
      </c>
      <c r="I17" s="75">
        <f>VLOOKUP($B17,'[3]NUM10'!$H$3:$S$156,6,FALSE)</f>
        <v>64</v>
      </c>
      <c r="J17" s="75">
        <f>VLOOKUP($B17,'[3]NUM10'!$H$3:$S$156,7,FALSE)</f>
        <v>45</v>
      </c>
      <c r="K17" s="75">
        <f>VLOOKUP($B17,'[3]NUM10'!$H$3:$S$156,8,FALSE)</f>
        <v>58</v>
      </c>
      <c r="L17" s="75">
        <f>VLOOKUP($B17,'[3]NUM10'!$H$3:$S$156,9,FALSE)</f>
        <v>45</v>
      </c>
      <c r="M17" s="75">
        <f>VLOOKUP($B17,'[3]NUM10'!$H$3:$S$156,10,FALSE)</f>
        <v>53</v>
      </c>
      <c r="N17" s="75">
        <f>VLOOKUP($B17,'[3]NUM10'!$H$3:$S$156,11,FALSE)</f>
        <v>52</v>
      </c>
      <c r="O17" s="75"/>
      <c r="P17" s="75"/>
      <c r="Q17" s="10">
        <f t="shared" si="1"/>
        <v>542</v>
      </c>
      <c r="R17" s="194">
        <f>4757/4</f>
        <v>1189.25</v>
      </c>
      <c r="S17" s="195"/>
      <c r="U17" s="73"/>
    </row>
    <row r="18" spans="1:19" s="68" customFormat="1" ht="13.5" thickBot="1">
      <c r="A18" s="1"/>
      <c r="B18" s="69" t="s">
        <v>85</v>
      </c>
      <c r="C18" s="69"/>
      <c r="D18" s="65"/>
      <c r="E18" s="79">
        <f>SUM(E12:E17)</f>
        <v>352</v>
      </c>
      <c r="F18" s="79">
        <f aca="true" t="shared" si="2" ref="F18:Q18">SUM(F12:F17)</f>
        <v>464</v>
      </c>
      <c r="G18" s="79">
        <f t="shared" si="2"/>
        <v>561</v>
      </c>
      <c r="H18" s="79">
        <f t="shared" si="2"/>
        <v>477</v>
      </c>
      <c r="I18" s="79">
        <f t="shared" si="2"/>
        <v>469</v>
      </c>
      <c r="J18" s="79">
        <f t="shared" si="2"/>
        <v>420</v>
      </c>
      <c r="K18" s="79">
        <f t="shared" si="2"/>
        <v>442</v>
      </c>
      <c r="L18" s="79">
        <f t="shared" si="2"/>
        <v>472</v>
      </c>
      <c r="M18" s="79">
        <f t="shared" si="2"/>
        <v>467</v>
      </c>
      <c r="N18" s="79">
        <f t="shared" si="2"/>
        <v>429</v>
      </c>
      <c r="O18" s="79">
        <f t="shared" si="2"/>
        <v>0</v>
      </c>
      <c r="P18" s="79">
        <f t="shared" si="2"/>
        <v>0</v>
      </c>
      <c r="Q18" s="79">
        <f t="shared" si="2"/>
        <v>4553</v>
      </c>
      <c r="R18" s="242">
        <f>SUM(R12:S17)</f>
        <v>14724</v>
      </c>
      <c r="S18" s="242"/>
    </row>
    <row r="20" ht="15">
      <c r="B20" s="15"/>
    </row>
  </sheetData>
  <sheetProtection/>
  <mergeCells count="16">
    <mergeCell ref="A1:A10"/>
    <mergeCell ref="B1:B10"/>
    <mergeCell ref="E1:S1"/>
    <mergeCell ref="E2:Q9"/>
    <mergeCell ref="R2:S9"/>
    <mergeCell ref="E10:Q10"/>
    <mergeCell ref="R10:S11"/>
    <mergeCell ref="D1:D10"/>
    <mergeCell ref="C1:C11"/>
    <mergeCell ref="R18:S18"/>
    <mergeCell ref="R12:S12"/>
    <mergeCell ref="R13:S13"/>
    <mergeCell ref="R14:S14"/>
    <mergeCell ref="R15:S15"/>
    <mergeCell ref="R16:S16"/>
    <mergeCell ref="R17:S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23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9.57421875" style="0" bestFit="1" customWidth="1"/>
    <col min="5" max="6" width="9.57421875" style="21" customWidth="1"/>
    <col min="7" max="7" width="10.8515625" style="16" customWidth="1"/>
    <col min="8" max="8" width="9.28125" style="21" customWidth="1"/>
    <col min="9" max="9" width="9.421875" style="21" customWidth="1"/>
    <col min="10" max="10" width="9.00390625" style="21" bestFit="1" customWidth="1"/>
    <col min="11" max="11" width="9.57421875" style="21" bestFit="1" customWidth="1"/>
    <col min="12" max="12" width="8.8515625" style="21" bestFit="1" customWidth="1"/>
    <col min="13" max="13" width="6.8515625" style="21" bestFit="1" customWidth="1"/>
    <col min="14" max="14" width="5.7109375" style="21" bestFit="1" customWidth="1"/>
    <col min="15" max="15" width="5.8515625" style="21" bestFit="1" customWidth="1"/>
    <col min="16" max="16" width="5.7109375" style="21" bestFit="1" customWidth="1"/>
    <col min="17" max="17" width="5.8515625" style="21" bestFit="1" customWidth="1"/>
    <col min="18" max="18" width="8.140625" style="21" bestFit="1" customWidth="1"/>
    <col min="19" max="19" width="7.421875" style="21" bestFit="1" customWidth="1"/>
    <col min="20" max="20" width="7.57421875" style="21" bestFit="1" customWidth="1"/>
    <col min="21" max="21" width="7.7109375" style="21" bestFit="1" customWidth="1"/>
    <col min="22" max="22" width="6.8515625" style="21" bestFit="1" customWidth="1"/>
    <col min="23" max="23" width="8.00390625" style="21" customWidth="1"/>
    <col min="24" max="24" width="7.00390625" style="21" bestFit="1" customWidth="1"/>
    <col min="25" max="25" width="7.28125" style="21" bestFit="1" customWidth="1"/>
    <col min="26" max="26" width="7.00390625" style="21" bestFit="1" customWidth="1"/>
    <col min="27" max="27" width="7.28125" style="21" bestFit="1" customWidth="1"/>
    <col min="28" max="30" width="7.00390625" style="21" bestFit="1" customWidth="1"/>
    <col min="31" max="31" width="6.28125" style="21" bestFit="1" customWidth="1"/>
    <col min="32" max="32" width="5.8515625" style="21" bestFit="1" customWidth="1"/>
    <col min="33" max="33" width="6.140625" style="21" bestFit="1" customWidth="1"/>
    <col min="34" max="34" width="6.421875" style="21" bestFit="1" customWidth="1"/>
    <col min="35" max="35" width="5.8515625" style="21" bestFit="1" customWidth="1"/>
    <col min="36" max="36" width="7.28125" style="21" customWidth="1"/>
    <col min="37" max="37" width="12.8515625" style="21" customWidth="1"/>
    <col min="38" max="39" width="16.7109375" style="21" bestFit="1" customWidth="1"/>
  </cols>
  <sheetData>
    <row r="1" spans="1:39" ht="73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18" t="s">
        <v>69</v>
      </c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20"/>
    </row>
    <row r="2" spans="1:39" ht="15" customHeight="1" thickTop="1">
      <c r="A2" s="167"/>
      <c r="B2" s="170"/>
      <c r="C2" s="185"/>
      <c r="D2" s="192"/>
      <c r="E2" s="221" t="s">
        <v>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3"/>
      <c r="AK2" s="207" t="s">
        <v>4</v>
      </c>
      <c r="AL2" s="207"/>
      <c r="AM2" s="211"/>
    </row>
    <row r="3" spans="1:39" ht="15" customHeight="1">
      <c r="A3" s="167"/>
      <c r="B3" s="170"/>
      <c r="C3" s="185"/>
      <c r="D3" s="192"/>
      <c r="E3" s="224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25"/>
      <c r="AK3" s="207"/>
      <c r="AL3" s="207"/>
      <c r="AM3" s="211"/>
    </row>
    <row r="4" spans="1:39" ht="15" customHeight="1">
      <c r="A4" s="167"/>
      <c r="B4" s="170"/>
      <c r="C4" s="185"/>
      <c r="D4" s="192"/>
      <c r="E4" s="224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25"/>
      <c r="AK4" s="207"/>
      <c r="AL4" s="207"/>
      <c r="AM4" s="211"/>
    </row>
    <row r="5" spans="1:39" ht="15" customHeight="1">
      <c r="A5" s="167"/>
      <c r="B5" s="170"/>
      <c r="C5" s="185"/>
      <c r="D5" s="192"/>
      <c r="E5" s="224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25"/>
      <c r="AK5" s="207"/>
      <c r="AL5" s="207"/>
      <c r="AM5" s="211"/>
    </row>
    <row r="6" spans="1:39" ht="15" customHeight="1">
      <c r="A6" s="167"/>
      <c r="B6" s="170"/>
      <c r="C6" s="185"/>
      <c r="D6" s="192"/>
      <c r="E6" s="224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25"/>
      <c r="AK6" s="207"/>
      <c r="AL6" s="207"/>
      <c r="AM6" s="211"/>
    </row>
    <row r="7" spans="1:39" ht="15" customHeight="1">
      <c r="A7" s="167"/>
      <c r="B7" s="170"/>
      <c r="C7" s="185"/>
      <c r="D7" s="192"/>
      <c r="E7" s="224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25"/>
      <c r="AK7" s="207"/>
      <c r="AL7" s="207"/>
      <c r="AM7" s="211"/>
    </row>
    <row r="8" spans="1:39" ht="15" customHeight="1">
      <c r="A8" s="167"/>
      <c r="B8" s="170"/>
      <c r="C8" s="185"/>
      <c r="D8" s="192"/>
      <c r="E8" s="224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25"/>
      <c r="AK8" s="207"/>
      <c r="AL8" s="207"/>
      <c r="AM8" s="211"/>
    </row>
    <row r="9" spans="1:39" ht="15.75" customHeight="1" thickBot="1">
      <c r="A9" s="167"/>
      <c r="B9" s="170"/>
      <c r="C9" s="185"/>
      <c r="D9" s="192"/>
      <c r="E9" s="226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8"/>
      <c r="AK9" s="209"/>
      <c r="AL9" s="209"/>
      <c r="AM9" s="212"/>
    </row>
    <row r="10" spans="1:39" ht="57.75" customHeight="1" thickBot="1" thickTop="1">
      <c r="A10" s="168"/>
      <c r="B10" s="186"/>
      <c r="C10" s="185"/>
      <c r="D10" s="193"/>
      <c r="E10" s="216" t="s">
        <v>70</v>
      </c>
      <c r="F10" s="217"/>
      <c r="G10" s="217"/>
      <c r="H10" s="217"/>
      <c r="I10" s="217"/>
      <c r="J10" s="231"/>
      <c r="K10" s="213" t="s">
        <v>71</v>
      </c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4" t="s">
        <v>77</v>
      </c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34" t="s">
        <v>72</v>
      </c>
      <c r="AL10" s="234" t="s">
        <v>132</v>
      </c>
      <c r="AM10" s="234" t="s">
        <v>133</v>
      </c>
    </row>
    <row r="11" spans="1:39" ht="24" thickBot="1">
      <c r="A11" s="102"/>
      <c r="B11" s="102"/>
      <c r="C11" s="186"/>
      <c r="D11" s="102" t="s">
        <v>61</v>
      </c>
      <c r="E11" s="103" t="s">
        <v>134</v>
      </c>
      <c r="F11" s="104" t="s">
        <v>75</v>
      </c>
      <c r="G11" s="103" t="s">
        <v>20</v>
      </c>
      <c r="H11" s="104" t="s">
        <v>23</v>
      </c>
      <c r="I11" s="104" t="s">
        <v>25</v>
      </c>
      <c r="J11" s="104" t="s">
        <v>24</v>
      </c>
      <c r="K11" s="103" t="s">
        <v>7</v>
      </c>
      <c r="L11" s="103" t="s">
        <v>8</v>
      </c>
      <c r="M11" s="103" t="s">
        <v>9</v>
      </c>
      <c r="N11" s="103" t="s">
        <v>10</v>
      </c>
      <c r="O11" s="103" t="s">
        <v>11</v>
      </c>
      <c r="P11" s="103" t="s">
        <v>12</v>
      </c>
      <c r="Q11" s="103" t="s">
        <v>13</v>
      </c>
      <c r="R11" s="103" t="s">
        <v>14</v>
      </c>
      <c r="S11" s="103" t="s">
        <v>15</v>
      </c>
      <c r="T11" s="103" t="s">
        <v>16</v>
      </c>
      <c r="U11" s="103" t="s">
        <v>17</v>
      </c>
      <c r="V11" s="103" t="s">
        <v>18</v>
      </c>
      <c r="W11" s="103" t="s">
        <v>19</v>
      </c>
      <c r="X11" s="103" t="s">
        <v>7</v>
      </c>
      <c r="Y11" s="103" t="s">
        <v>8</v>
      </c>
      <c r="Z11" s="103" t="s">
        <v>9</v>
      </c>
      <c r="AA11" s="103" t="s">
        <v>10</v>
      </c>
      <c r="AB11" s="103" t="s">
        <v>11</v>
      </c>
      <c r="AC11" s="103" t="s">
        <v>12</v>
      </c>
      <c r="AD11" s="103" t="s">
        <v>13</v>
      </c>
      <c r="AE11" s="103" t="s">
        <v>14</v>
      </c>
      <c r="AF11" s="103" t="s">
        <v>15</v>
      </c>
      <c r="AG11" s="103" t="s">
        <v>16</v>
      </c>
      <c r="AH11" s="103" t="s">
        <v>17</v>
      </c>
      <c r="AI11" s="103" t="s">
        <v>18</v>
      </c>
      <c r="AJ11" s="104" t="s">
        <v>19</v>
      </c>
      <c r="AK11" s="235"/>
      <c r="AL11" s="235"/>
      <c r="AM11" s="235"/>
    </row>
    <row r="12" spans="1:46" s="68" customFormat="1" ht="13.5" thickBot="1">
      <c r="A12" s="1" t="s">
        <v>78</v>
      </c>
      <c r="B12" s="65" t="s">
        <v>79</v>
      </c>
      <c r="C12" s="83">
        <f>+D12/'Meta Corte Hosp'!Q50</f>
        <v>1.0152707128241707</v>
      </c>
      <c r="D12" s="88">
        <f>+I12/AK12</f>
        <v>0.2944285067190095</v>
      </c>
      <c r="E12" s="10">
        <v>254</v>
      </c>
      <c r="F12" s="17">
        <f aca="true" t="shared" si="0" ref="F12:F17">+E12+(K12+L12+M12)-(X12+Y12+Z12)</f>
        <v>227</v>
      </c>
      <c r="G12" s="10">
        <f>VLOOKUP($B12,'[1]NUM11'!$H$4:$J$138,2,FALSE)</f>
        <v>269</v>
      </c>
      <c r="H12" s="89">
        <f aca="true" t="shared" si="1" ref="H12:H17">+G12+(Q12+R12)-(AD12+AE12)</f>
        <v>271</v>
      </c>
      <c r="I12" s="89">
        <f aca="true" t="shared" si="2" ref="I12:I17">+G12+(Q12+R12+S12+T12)-(AD12+AE12+AF12+AG12)</f>
        <v>273</v>
      </c>
      <c r="J12" s="94"/>
      <c r="K12" s="19">
        <f>VLOOKUP($B12,'[3]ACT NUM11'!$H$3:$S$105,2,FALSE)</f>
        <v>3</v>
      </c>
      <c r="L12" s="19"/>
      <c r="M12" s="19">
        <f>VLOOKUP($B12,'[3]ACT NUM11'!$H$3:$S$105,4,FALSE)</f>
        <v>1</v>
      </c>
      <c r="N12" s="19">
        <f>VLOOKUP($B12,'[3]ACT NUM11'!$H$3:$S$105,5,FALSE)</f>
        <v>4</v>
      </c>
      <c r="O12" s="19">
        <f>VLOOKUP($B12,'[3]ACT NUM11'!$H$3:$S$105,6,FALSE)</f>
        <v>1</v>
      </c>
      <c r="P12" s="19">
        <f>VLOOKUP($B12,'[3]ACT NUM11'!$H$3:$S$105,7,FALSE)</f>
        <v>6</v>
      </c>
      <c r="Q12" s="19">
        <f>VLOOKUP($B12,'[3]ACT NUM11'!$H$3:$S$105,8,FALSE)</f>
        <v>2</v>
      </c>
      <c r="R12" s="19"/>
      <c r="S12" s="19">
        <f>VLOOKUP($B12,'[3]ACT NUM11'!$H$3:$S$105,10,FALSE)</f>
        <v>3</v>
      </c>
      <c r="T12" s="20"/>
      <c r="U12" s="19"/>
      <c r="V12" s="19"/>
      <c r="W12" s="10">
        <f aca="true" t="shared" si="3" ref="W12:W17">SUM(K12:V12)</f>
        <v>20</v>
      </c>
      <c r="X12" s="19">
        <f>VLOOKUP($B12,'[3]ACT NUM11'!$AC$3:$AN$40,2,FALSE)</f>
        <v>30</v>
      </c>
      <c r="Y12" s="19"/>
      <c r="Z12" s="19">
        <f>VLOOKUP($B12,'[3]ACT NUM11'!$AC$3:$AN$40,4,FALSE)</f>
        <v>1</v>
      </c>
      <c r="AA12" s="19"/>
      <c r="AB12" s="19"/>
      <c r="AC12" s="19"/>
      <c r="AD12" s="19"/>
      <c r="AE12" s="19"/>
      <c r="AF12" s="19"/>
      <c r="AG12" s="19">
        <f>VLOOKUP($B12,'[3]ACT NUM11'!$AC$3:$AN$40,11,FALSE)</f>
        <v>1</v>
      </c>
      <c r="AH12" s="19"/>
      <c r="AI12" s="19"/>
      <c r="AJ12" s="10">
        <f aca="true" t="shared" si="4" ref="AJ12:AJ17">SUM(X12:AI12)</f>
        <v>32</v>
      </c>
      <c r="AK12" s="75">
        <f aca="true" t="shared" si="5" ref="AK12:AK17">+AL12+AM12</f>
        <v>927.22</v>
      </c>
      <c r="AL12" s="75">
        <f>6641*0.1</f>
        <v>664.1</v>
      </c>
      <c r="AM12" s="75">
        <f>3289*0.08</f>
        <v>263.12</v>
      </c>
      <c r="AN12" s="73"/>
      <c r="AO12" s="73"/>
      <c r="AQ12" s="73"/>
      <c r="AR12" s="73"/>
      <c r="AT12" s="73"/>
    </row>
    <row r="13" spans="1:46" s="68" customFormat="1" ht="13.5" thickBot="1">
      <c r="A13" s="1" t="s">
        <v>53</v>
      </c>
      <c r="B13" s="65" t="s">
        <v>80</v>
      </c>
      <c r="C13" s="83">
        <f>+D13/'Meta Corte Hosp'!Q51</f>
        <v>1.069867010341883</v>
      </c>
      <c r="D13" s="88">
        <f>+I13/AK13</f>
        <v>0.29956276289572725</v>
      </c>
      <c r="E13" s="10">
        <v>386</v>
      </c>
      <c r="F13" s="17">
        <f t="shared" si="0"/>
        <v>392</v>
      </c>
      <c r="G13" s="10">
        <f>VLOOKUP($B13,'[1]NUM11'!$H$4:$J$138,2,FALSE)</f>
        <v>419</v>
      </c>
      <c r="H13" s="89">
        <f t="shared" si="1"/>
        <v>422</v>
      </c>
      <c r="I13" s="89">
        <f t="shared" si="2"/>
        <v>433</v>
      </c>
      <c r="J13" s="94"/>
      <c r="K13" s="19">
        <f>VLOOKUP($B13,'[3]ACT NUM11'!$H$3:$S$105,2,FALSE)</f>
        <v>2</v>
      </c>
      <c r="L13" s="19">
        <f>VLOOKUP($B13,'[3]ACT NUM11'!$H$3:$S$105,3,FALSE)</f>
        <v>1</v>
      </c>
      <c r="M13" s="19">
        <f>VLOOKUP($B13,'[3]ACT NUM11'!$H$3:$S$105,4,FALSE)</f>
        <v>3</v>
      </c>
      <c r="N13" s="19"/>
      <c r="O13" s="19">
        <f>VLOOKUP($B13,'[3]ACT NUM11'!$H$3:$S$105,6,FALSE)</f>
        <v>8</v>
      </c>
      <c r="P13" s="19">
        <f>VLOOKUP($B13,'[3]ACT NUM11'!$H$3:$S$105,7,FALSE)</f>
        <v>8</v>
      </c>
      <c r="Q13" s="19">
        <f>VLOOKUP($B13,'[3]ACT NUM11'!$H$3:$S$105,8,FALSE)</f>
        <v>3</v>
      </c>
      <c r="R13" s="19"/>
      <c r="S13" s="19">
        <f>VLOOKUP($B13,'[3]ACT NUM11'!$H$3:$S$105,10,FALSE)</f>
        <v>4</v>
      </c>
      <c r="T13" s="20">
        <f>VLOOKUP($B13,'[3]ACT NUM11'!$H$3:$S$105,11,FALSE)</f>
        <v>7</v>
      </c>
      <c r="U13" s="19"/>
      <c r="V13" s="19"/>
      <c r="W13" s="10">
        <f t="shared" si="3"/>
        <v>36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0">
        <f t="shared" si="4"/>
        <v>0</v>
      </c>
      <c r="AK13" s="75">
        <f t="shared" si="5"/>
        <v>1445.44</v>
      </c>
      <c r="AL13" s="75">
        <f>10836*0.1</f>
        <v>1083.6000000000001</v>
      </c>
      <c r="AM13" s="75">
        <f>4523*0.08</f>
        <v>361.84000000000003</v>
      </c>
      <c r="AN13" s="73"/>
      <c r="AO13" s="73"/>
      <c r="AQ13" s="73"/>
      <c r="AR13" s="73"/>
      <c r="AT13" s="73"/>
    </row>
    <row r="14" spans="1:46" s="68" customFormat="1" ht="13.5" thickBot="1">
      <c r="A14" s="1" t="s">
        <v>54</v>
      </c>
      <c r="B14" s="65" t="s">
        <v>81</v>
      </c>
      <c r="C14" s="83">
        <f>+D14/'Meta Corte Hosp'!Q52</f>
        <v>0.6710677526779797</v>
      </c>
      <c r="D14" s="88">
        <f>+I14/AK14</f>
        <v>0.14763490558915554</v>
      </c>
      <c r="E14" s="10">
        <v>256</v>
      </c>
      <c r="F14" s="17">
        <f t="shared" si="0"/>
        <v>269</v>
      </c>
      <c r="G14" s="10">
        <f>VLOOKUP($B14,'[1]NUM11'!$H$4:$J$138,2,FALSE)</f>
        <v>334</v>
      </c>
      <c r="H14" s="89">
        <f t="shared" si="1"/>
        <v>345</v>
      </c>
      <c r="I14" s="89">
        <f t="shared" si="2"/>
        <v>352</v>
      </c>
      <c r="J14" s="94"/>
      <c r="K14" s="19">
        <f>VLOOKUP($B14,'[3]ACT NUM11'!$H$3:$S$105,2,FALSE)</f>
        <v>3</v>
      </c>
      <c r="L14" s="19">
        <f>VLOOKUP($B14,'[3]ACT NUM11'!$H$3:$S$105,3,FALSE)</f>
        <v>8</v>
      </c>
      <c r="M14" s="19">
        <f>VLOOKUP($B14,'[3]ACT NUM11'!$H$3:$S$105,4,FALSE)</f>
        <v>2</v>
      </c>
      <c r="N14" s="19">
        <f>VLOOKUP($B14,'[3]ACT NUM11'!$H$3:$S$105,5,FALSE)</f>
        <v>1</v>
      </c>
      <c r="O14" s="19">
        <f>VLOOKUP($B14,'[3]ACT NUM11'!$H$3:$S$105,6,FALSE)</f>
        <v>2</v>
      </c>
      <c r="P14" s="19">
        <f>VLOOKUP($B14,'[3]ACT NUM11'!$H$3:$S$105,7,FALSE)</f>
        <v>4</v>
      </c>
      <c r="Q14" s="19">
        <f>VLOOKUP($B14,'[3]ACT NUM11'!$H$3:$S$105,8,FALSE)</f>
        <v>3</v>
      </c>
      <c r="R14" s="19">
        <f>VLOOKUP($B14,'[3]ACT NUM11'!$H$3:$S$105,9,FALSE)</f>
        <v>8</v>
      </c>
      <c r="S14" s="19">
        <f>VLOOKUP($B14,'[3]ACT NUM11'!$H$3:$S$105,10,FALSE)</f>
        <v>5</v>
      </c>
      <c r="T14" s="20">
        <f>VLOOKUP($B14,'[3]ACT NUM11'!$H$3:$S$105,11,FALSE)</f>
        <v>2</v>
      </c>
      <c r="U14" s="19"/>
      <c r="V14" s="19"/>
      <c r="W14" s="10">
        <f t="shared" si="3"/>
        <v>38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0">
        <f t="shared" si="4"/>
        <v>0</v>
      </c>
      <c r="AK14" s="75">
        <f t="shared" si="5"/>
        <v>2384.26</v>
      </c>
      <c r="AL14" s="75">
        <f>17253*0.1</f>
        <v>1725.3000000000002</v>
      </c>
      <c r="AM14" s="75">
        <f>8237*0.08</f>
        <v>658.96</v>
      </c>
      <c r="AN14" s="73"/>
      <c r="AO14" s="73"/>
      <c r="AQ14" s="73"/>
      <c r="AR14" s="73"/>
      <c r="AT14" s="73"/>
    </row>
    <row r="15" spans="1:46" s="68" customFormat="1" ht="13.5" thickBot="1">
      <c r="A15" s="1" t="s">
        <v>55</v>
      </c>
      <c r="B15" s="65" t="s">
        <v>82</v>
      </c>
      <c r="C15" s="83">
        <f>+D15/'Meta Corte Hosp'!Q53</f>
        <v>0.8702236681041167</v>
      </c>
      <c r="D15" s="88">
        <f>+I15/AK15</f>
        <v>0.19144920698290566</v>
      </c>
      <c r="E15" s="10">
        <v>154</v>
      </c>
      <c r="F15" s="17">
        <f t="shared" si="0"/>
        <v>160</v>
      </c>
      <c r="G15" s="10">
        <f>VLOOKUP($B15,'[1]NUM11'!$H$4:$J$138,2,FALSE)</f>
        <v>195</v>
      </c>
      <c r="H15" s="89">
        <f t="shared" si="1"/>
        <v>203</v>
      </c>
      <c r="I15" s="89">
        <f t="shared" si="2"/>
        <v>211</v>
      </c>
      <c r="J15" s="94"/>
      <c r="K15" s="19"/>
      <c r="L15" s="19"/>
      <c r="M15" s="19">
        <f>VLOOKUP($B15,'[3]ACT NUM11'!$H$3:$S$105,4,FALSE)</f>
        <v>6</v>
      </c>
      <c r="N15" s="19">
        <f>VLOOKUP($B15,'[3]ACT NUM11'!$H$3:$S$105,5,FALSE)</f>
        <v>8</v>
      </c>
      <c r="O15" s="19">
        <f>VLOOKUP($B15,'[3]ACT NUM11'!$H$3:$S$105,6,FALSE)</f>
        <v>3</v>
      </c>
      <c r="P15" s="19"/>
      <c r="Q15" s="19">
        <f>VLOOKUP($B15,'[3]ACT NUM11'!$H$3:$S$105,8,FALSE)</f>
        <v>5</v>
      </c>
      <c r="R15" s="19">
        <f>VLOOKUP($B15,'[3]ACT NUM11'!$H$3:$S$105,9,FALSE)</f>
        <v>3</v>
      </c>
      <c r="S15" s="19">
        <f>VLOOKUP($B15,'[3]ACT NUM11'!$H$3:$S$105,10,FALSE)</f>
        <v>5</v>
      </c>
      <c r="T15" s="20">
        <f>VLOOKUP($B15,'[3]ACT NUM11'!$H$3:$S$105,11,FALSE)</f>
        <v>3</v>
      </c>
      <c r="U15" s="19"/>
      <c r="V15" s="19"/>
      <c r="W15" s="10">
        <f t="shared" si="3"/>
        <v>33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0">
        <f t="shared" si="4"/>
        <v>0</v>
      </c>
      <c r="AK15" s="75">
        <f t="shared" si="5"/>
        <v>1102.1200000000001</v>
      </c>
      <c r="AL15" s="75">
        <f>8174*0.1</f>
        <v>817.4000000000001</v>
      </c>
      <c r="AM15" s="75">
        <f>3559*0.08</f>
        <v>284.72</v>
      </c>
      <c r="AN15" s="73"/>
      <c r="AO15" s="73"/>
      <c r="AQ15" s="73"/>
      <c r="AR15" s="73"/>
      <c r="AT15" s="73"/>
    </row>
    <row r="16" spans="1:46" s="68" customFormat="1" ht="13.5" thickBot="1">
      <c r="A16" s="1" t="s">
        <v>56</v>
      </c>
      <c r="B16" s="65" t="s">
        <v>83</v>
      </c>
      <c r="C16" s="83">
        <f>+D16/'Meta Corte Hosp'!Q54</f>
        <v>1.2102852504638217</v>
      </c>
      <c r="D16" s="88">
        <f>+I16/AK16</f>
        <v>0.2662627551020408</v>
      </c>
      <c r="E16" s="10">
        <v>284</v>
      </c>
      <c r="F16" s="17">
        <f t="shared" si="0"/>
        <v>295</v>
      </c>
      <c r="G16" s="10">
        <f>VLOOKUP($B16,'[1]NUM11'!$H$4:$J$138,2,FALSE)</f>
        <v>327</v>
      </c>
      <c r="H16" s="89">
        <f t="shared" si="1"/>
        <v>330</v>
      </c>
      <c r="I16" s="89">
        <f t="shared" si="2"/>
        <v>334</v>
      </c>
      <c r="J16" s="94"/>
      <c r="K16" s="19">
        <f>VLOOKUP($B16,'[3]ACT NUM11'!$H$3:$S$105,2,FALSE)</f>
        <v>5</v>
      </c>
      <c r="L16" s="19">
        <f>VLOOKUP($B16,'[3]ACT NUM11'!$H$3:$S$105,3,FALSE)</f>
        <v>2</v>
      </c>
      <c r="M16" s="19">
        <f>VLOOKUP($B16,'[3]ACT NUM11'!$H$3:$S$105,4,FALSE)</f>
        <v>5</v>
      </c>
      <c r="N16" s="19">
        <f>VLOOKUP($B16,'[3]ACT NUM11'!$H$3:$S$105,5,FALSE)</f>
        <v>2</v>
      </c>
      <c r="O16" s="19">
        <f>VLOOKUP($B16,'[3]ACT NUM11'!$H$3:$S$105,6,FALSE)</f>
        <v>4</v>
      </c>
      <c r="P16" s="19">
        <f>VLOOKUP($B16,'[3]ACT NUM11'!$H$3:$S$105,7,FALSE)</f>
        <v>4</v>
      </c>
      <c r="Q16" s="19">
        <f>VLOOKUP($B16,'[3]ACT NUM11'!$H$3:$S$105,8,FALSE)</f>
        <v>7</v>
      </c>
      <c r="R16" s="19">
        <f>VLOOKUP($B16,'[3]ACT NUM11'!$H$3:$S$105,9,FALSE)</f>
        <v>9</v>
      </c>
      <c r="S16" s="19">
        <f>VLOOKUP($B16,'[3]ACT NUM11'!$H$3:$S$105,10,FALSE)</f>
        <v>3</v>
      </c>
      <c r="T16" s="20">
        <f>VLOOKUP($B16,'[3]ACT NUM11'!$H$3:$S$105,11,FALSE)</f>
        <v>13</v>
      </c>
      <c r="U16" s="19"/>
      <c r="V16" s="19"/>
      <c r="W16" s="10">
        <f t="shared" si="3"/>
        <v>54</v>
      </c>
      <c r="X16" s="19"/>
      <c r="Y16" s="19"/>
      <c r="Z16" s="19">
        <f>VLOOKUP($B16,'[3]ACT NUM11'!$AC$3:$AN$40,4,FALSE)</f>
        <v>1</v>
      </c>
      <c r="AA16" s="19">
        <f>VLOOKUP($B16,'[3]ACT NUM11'!$AC$3:$AN$40,5,FALSE)</f>
        <v>1</v>
      </c>
      <c r="AB16" s="19">
        <f>VLOOKUP($B16,'[3]ACT NUM11'!$AC$3:$AN$40,6,FALSE)</f>
        <v>6</v>
      </c>
      <c r="AC16" s="19">
        <f>VLOOKUP($B16,'[3]ACT NUM11'!$AC$3:$AN$40,7,FALSE)</f>
        <v>1</v>
      </c>
      <c r="AD16" s="19">
        <f>VLOOKUP($B16,'[3]ACT NUM11'!$AC$3:$AN$40,8,FALSE)</f>
        <v>3</v>
      </c>
      <c r="AE16" s="19">
        <f>VLOOKUP($B16,'[3]ACT NUM11'!$AC$3:$AN$40,9,FALSE)</f>
        <v>10</v>
      </c>
      <c r="AF16" s="19">
        <f>VLOOKUP($B16,'[3]ACT NUM11'!$AC$3:$AN$40,10,FALSE)</f>
        <v>7</v>
      </c>
      <c r="AG16" s="19">
        <f>VLOOKUP($B16,'[3]ACT NUM11'!$AC$3:$AN$40,11,FALSE)</f>
        <v>5</v>
      </c>
      <c r="AH16" s="19"/>
      <c r="AI16" s="19"/>
      <c r="AJ16" s="10">
        <f t="shared" si="4"/>
        <v>34</v>
      </c>
      <c r="AK16" s="75">
        <f t="shared" si="5"/>
        <v>1254.4</v>
      </c>
      <c r="AL16" s="75">
        <f>8960*0.1</f>
        <v>896</v>
      </c>
      <c r="AM16" s="75">
        <f>4480*0.08</f>
        <v>358.40000000000003</v>
      </c>
      <c r="AN16" s="73"/>
      <c r="AO16" s="73"/>
      <c r="AQ16" s="73"/>
      <c r="AR16" s="73"/>
      <c r="AT16" s="73"/>
    </row>
    <row r="17" spans="1:46" s="68" customFormat="1" ht="15.75" customHeight="1" thickBot="1">
      <c r="A17" s="1" t="s">
        <v>57</v>
      </c>
      <c r="B17" s="65" t="s">
        <v>84</v>
      </c>
      <c r="C17" s="83">
        <f>+D17/'Meta Corte Hosp'!Q55</f>
        <v>1.0658533385806113</v>
      </c>
      <c r="D17" s="88">
        <f>+I17/AK17</f>
        <v>0.2344877344877345</v>
      </c>
      <c r="E17" s="10">
        <v>137</v>
      </c>
      <c r="F17" s="17">
        <f t="shared" si="0"/>
        <v>142</v>
      </c>
      <c r="G17" s="10">
        <f>VLOOKUP($B17,'[1]NUM11'!$H$4:$J$138,2,FALSE)</f>
        <v>152</v>
      </c>
      <c r="H17" s="89">
        <f t="shared" si="1"/>
        <v>154</v>
      </c>
      <c r="I17" s="89">
        <f t="shared" si="2"/>
        <v>156</v>
      </c>
      <c r="J17" s="94"/>
      <c r="K17" s="19">
        <f>VLOOKUP($B17,'[3]ACT NUM11'!$H$3:$S$105,2,FALSE)</f>
        <v>4</v>
      </c>
      <c r="L17" s="19"/>
      <c r="M17" s="19">
        <f>VLOOKUP($B17,'[3]ACT NUM11'!$H$3:$S$105,4,FALSE)</f>
        <v>4</v>
      </c>
      <c r="N17" s="19">
        <f>VLOOKUP($B17,'[3]ACT NUM11'!$H$3:$S$105,5,FALSE)</f>
        <v>4</v>
      </c>
      <c r="O17" s="19">
        <f>VLOOKUP($B17,'[3]ACT NUM11'!$H$3:$S$105,6,FALSE)</f>
        <v>2</v>
      </c>
      <c r="P17" s="19">
        <f>VLOOKUP($B17,'[3]ACT NUM11'!$H$3:$S$105,7,FALSE)</f>
        <v>1</v>
      </c>
      <c r="Q17" s="19">
        <f>VLOOKUP($B17,'[3]ACT NUM11'!$H$3:$S$105,8,FALSE)</f>
        <v>1</v>
      </c>
      <c r="R17" s="19">
        <f>VLOOKUP($B17,'[3]ACT NUM11'!$H$3:$S$105,9,FALSE)</f>
        <v>2</v>
      </c>
      <c r="S17" s="19"/>
      <c r="T17" s="20">
        <f>VLOOKUP($B17,'[3]ACT NUM11'!$H$3:$S$105,11,FALSE)</f>
        <v>2</v>
      </c>
      <c r="U17" s="19"/>
      <c r="V17" s="19"/>
      <c r="W17" s="10">
        <f t="shared" si="3"/>
        <v>20</v>
      </c>
      <c r="X17" s="19">
        <f>VLOOKUP($B17,'[3]ACT NUM11'!$AC$3:$AN$40,2,FALSE)</f>
        <v>1</v>
      </c>
      <c r="Y17" s="19">
        <f>VLOOKUP($B17,'[3]ACT NUM11'!$AC$3:$AN$40,3,FALSE)</f>
        <v>1</v>
      </c>
      <c r="Z17" s="19">
        <f>VLOOKUP($B17,'[3]ACT NUM11'!$AC$3:$AN$40,4,FALSE)</f>
        <v>1</v>
      </c>
      <c r="AA17" s="19"/>
      <c r="AB17" s="19">
        <f>VLOOKUP($B17,'[3]ACT NUM11'!$AC$3:$AN$40,6,FALSE)</f>
        <v>1</v>
      </c>
      <c r="AC17" s="19">
        <f>VLOOKUP($B17,'[3]ACT NUM11'!$AC$3:$AN$40,7,FALSE)</f>
        <v>1</v>
      </c>
      <c r="AD17" s="19"/>
      <c r="AE17" s="19">
        <f>VLOOKUP($B17,'[3]ACT NUM11'!$AC$3:$AN$40,9,FALSE)</f>
        <v>1</v>
      </c>
      <c r="AF17" s="19"/>
      <c r="AG17" s="19"/>
      <c r="AH17" s="19"/>
      <c r="AI17" s="19"/>
      <c r="AJ17" s="10">
        <f t="shared" si="4"/>
        <v>6</v>
      </c>
      <c r="AK17" s="75">
        <f t="shared" si="5"/>
        <v>665.28</v>
      </c>
      <c r="AL17" s="75">
        <f>4596*0.1</f>
        <v>459.6</v>
      </c>
      <c r="AM17" s="75">
        <f>2571*0.08</f>
        <v>205.68</v>
      </c>
      <c r="AN17" s="73"/>
      <c r="AO17" s="73"/>
      <c r="AQ17" s="73"/>
      <c r="AR17" s="73"/>
      <c r="AT17" s="73"/>
    </row>
    <row r="18" spans="1:39" s="67" customFormat="1" ht="13.5" thickBot="1">
      <c r="A18" s="72"/>
      <c r="B18" s="69" t="s">
        <v>85</v>
      </c>
      <c r="C18" s="69"/>
      <c r="D18" s="77"/>
      <c r="E18" s="22">
        <f>SUM(E12:E17)</f>
        <v>1471</v>
      </c>
      <c r="F18" s="22">
        <f aca="true" t="shared" si="6" ref="F18:AD18">SUM(F12:F17)</f>
        <v>1485</v>
      </c>
      <c r="G18" s="22">
        <f>SUM(G12:G17)</f>
        <v>1696</v>
      </c>
      <c r="H18" s="22">
        <f>SUM(H12:H17)</f>
        <v>1725</v>
      </c>
      <c r="I18" s="22">
        <f>SUM(I12:I17)</f>
        <v>1759</v>
      </c>
      <c r="J18" s="22">
        <f>SUM(J12:J17)</f>
        <v>0</v>
      </c>
      <c r="K18" s="22">
        <f t="shared" si="6"/>
        <v>17</v>
      </c>
      <c r="L18" s="22">
        <f t="shared" si="6"/>
        <v>11</v>
      </c>
      <c r="M18" s="22">
        <f t="shared" si="6"/>
        <v>21</v>
      </c>
      <c r="N18" s="22">
        <f t="shared" si="6"/>
        <v>19</v>
      </c>
      <c r="O18" s="22">
        <f t="shared" si="6"/>
        <v>20</v>
      </c>
      <c r="P18" s="22">
        <f t="shared" si="6"/>
        <v>23</v>
      </c>
      <c r="Q18" s="22">
        <f t="shared" si="6"/>
        <v>21</v>
      </c>
      <c r="R18" s="22">
        <f t="shared" si="6"/>
        <v>22</v>
      </c>
      <c r="S18" s="22">
        <f t="shared" si="6"/>
        <v>20</v>
      </c>
      <c r="T18" s="22">
        <f t="shared" si="6"/>
        <v>27</v>
      </c>
      <c r="U18" s="22">
        <f t="shared" si="6"/>
        <v>0</v>
      </c>
      <c r="V18" s="22">
        <f t="shared" si="6"/>
        <v>0</v>
      </c>
      <c r="W18" s="22">
        <f t="shared" si="6"/>
        <v>201</v>
      </c>
      <c r="X18" s="22">
        <f t="shared" si="6"/>
        <v>31</v>
      </c>
      <c r="Y18" s="22">
        <f t="shared" si="6"/>
        <v>1</v>
      </c>
      <c r="Z18" s="22">
        <f t="shared" si="6"/>
        <v>3</v>
      </c>
      <c r="AA18" s="22">
        <f t="shared" si="6"/>
        <v>1</v>
      </c>
      <c r="AB18" s="22">
        <f t="shared" si="6"/>
        <v>7</v>
      </c>
      <c r="AC18" s="22">
        <f t="shared" si="6"/>
        <v>2</v>
      </c>
      <c r="AD18" s="22">
        <f t="shared" si="6"/>
        <v>3</v>
      </c>
      <c r="AE18" s="22">
        <f aca="true" t="shared" si="7" ref="AE18:AM18">SUM(AE12:AE17)</f>
        <v>11</v>
      </c>
      <c r="AF18" s="22">
        <f t="shared" si="7"/>
        <v>7</v>
      </c>
      <c r="AG18" s="22">
        <f t="shared" si="7"/>
        <v>6</v>
      </c>
      <c r="AH18" s="22">
        <f t="shared" si="7"/>
        <v>0</v>
      </c>
      <c r="AI18" s="22">
        <f t="shared" si="7"/>
        <v>0</v>
      </c>
      <c r="AJ18" s="22">
        <f t="shared" si="7"/>
        <v>72</v>
      </c>
      <c r="AK18" s="22">
        <f>SUM(AK12:AK17)</f>
        <v>7778.72</v>
      </c>
      <c r="AL18" s="22">
        <f t="shared" si="7"/>
        <v>5646.000000000001</v>
      </c>
      <c r="AM18" s="22">
        <f t="shared" si="7"/>
        <v>2132.7200000000003</v>
      </c>
    </row>
    <row r="20" ht="15">
      <c r="W20" s="101"/>
    </row>
    <row r="21" spans="23:26" ht="15">
      <c r="W21" s="101"/>
      <c r="Y21" s="101"/>
      <c r="Z21" s="101"/>
    </row>
    <row r="22" ht="15">
      <c r="W22" s="101"/>
    </row>
    <row r="23" ht="15">
      <c r="W23" s="101"/>
    </row>
  </sheetData>
  <sheetProtection/>
  <mergeCells count="13">
    <mergeCell ref="AK10:AK11"/>
    <mergeCell ref="AL10:AL11"/>
    <mergeCell ref="AM10:AM11"/>
    <mergeCell ref="E1:AM1"/>
    <mergeCell ref="A1:A10"/>
    <mergeCell ref="B1:B10"/>
    <mergeCell ref="C1:C11"/>
    <mergeCell ref="D1:D10"/>
    <mergeCell ref="E2:AJ9"/>
    <mergeCell ref="E10:J10"/>
    <mergeCell ref="AK2:AM9"/>
    <mergeCell ref="K10:W10"/>
    <mergeCell ref="X10:AJ10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8515625" style="0" customWidth="1"/>
    <col min="5" max="6" width="9.57421875" style="21" customWidth="1"/>
    <col min="7" max="7" width="10.8515625" style="21" customWidth="1"/>
    <col min="8" max="8" width="9.28125" style="21" customWidth="1"/>
    <col min="9" max="9" width="9.421875" style="21" customWidth="1"/>
    <col min="10" max="10" width="7.140625" style="21" bestFit="1" customWidth="1"/>
    <col min="11" max="12" width="9.8515625" style="21" bestFit="1" customWidth="1"/>
    <col min="13" max="17" width="7.28125" style="21" bestFit="1" customWidth="1"/>
    <col min="18" max="22" width="7.421875" style="21" bestFit="1" customWidth="1"/>
    <col min="23" max="23" width="8.00390625" style="21" customWidth="1"/>
    <col min="24" max="24" width="7.140625" style="21" bestFit="1" customWidth="1"/>
    <col min="25" max="25" width="7.00390625" style="21" bestFit="1" customWidth="1"/>
    <col min="26" max="35" width="7.140625" style="21" bestFit="1" customWidth="1"/>
    <col min="36" max="36" width="7.28125" style="21" customWidth="1"/>
    <col min="37" max="37" width="21.8515625" style="21" customWidth="1"/>
  </cols>
  <sheetData>
    <row r="1" spans="1:37" ht="73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40" t="s">
        <v>136</v>
      </c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</row>
    <row r="2" spans="1:37" ht="15" customHeight="1" thickTop="1">
      <c r="A2" s="167"/>
      <c r="B2" s="170"/>
      <c r="C2" s="185"/>
      <c r="D2" s="192"/>
      <c r="E2" s="221" t="s">
        <v>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3"/>
      <c r="AK2" s="205" t="s">
        <v>4</v>
      </c>
    </row>
    <row r="3" spans="1:37" ht="15" customHeight="1">
      <c r="A3" s="167"/>
      <c r="B3" s="170"/>
      <c r="C3" s="185"/>
      <c r="D3" s="192"/>
      <c r="E3" s="224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25"/>
      <c r="AK3" s="207"/>
    </row>
    <row r="4" spans="1:37" ht="15" customHeight="1">
      <c r="A4" s="167"/>
      <c r="B4" s="170"/>
      <c r="C4" s="185"/>
      <c r="D4" s="192"/>
      <c r="E4" s="224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25"/>
      <c r="AK4" s="207"/>
    </row>
    <row r="5" spans="1:37" ht="15" customHeight="1">
      <c r="A5" s="167"/>
      <c r="B5" s="170"/>
      <c r="C5" s="185"/>
      <c r="D5" s="192"/>
      <c r="E5" s="224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25"/>
      <c r="AK5" s="207"/>
    </row>
    <row r="6" spans="1:37" ht="15" customHeight="1">
      <c r="A6" s="167"/>
      <c r="B6" s="170"/>
      <c r="C6" s="185"/>
      <c r="D6" s="192"/>
      <c r="E6" s="224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25"/>
      <c r="AK6" s="207"/>
    </row>
    <row r="7" spans="1:37" ht="15" customHeight="1">
      <c r="A7" s="167"/>
      <c r="B7" s="170"/>
      <c r="C7" s="185"/>
      <c r="D7" s="192"/>
      <c r="E7" s="224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25"/>
      <c r="AK7" s="207"/>
    </row>
    <row r="8" spans="1:37" ht="15" customHeight="1">
      <c r="A8" s="167"/>
      <c r="B8" s="170"/>
      <c r="C8" s="185"/>
      <c r="D8" s="192"/>
      <c r="E8" s="224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25"/>
      <c r="AK8" s="207"/>
    </row>
    <row r="9" spans="1:37" ht="15.75" customHeight="1" thickBot="1">
      <c r="A9" s="167"/>
      <c r="B9" s="170"/>
      <c r="C9" s="185"/>
      <c r="D9" s="192"/>
      <c r="E9" s="226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8"/>
      <c r="AK9" s="209"/>
    </row>
    <row r="10" spans="1:37" ht="64.5" customHeight="1" thickBot="1" thickTop="1">
      <c r="A10" s="168"/>
      <c r="B10" s="186"/>
      <c r="C10" s="185"/>
      <c r="D10" s="193"/>
      <c r="E10" s="216" t="s">
        <v>137</v>
      </c>
      <c r="F10" s="217"/>
      <c r="G10" s="217"/>
      <c r="H10" s="217"/>
      <c r="I10" s="217"/>
      <c r="J10" s="231"/>
      <c r="K10" s="216" t="s">
        <v>138</v>
      </c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6" t="s">
        <v>139</v>
      </c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31"/>
      <c r="AK10" s="243" t="s">
        <v>140</v>
      </c>
    </row>
    <row r="11" spans="1:37" ht="20.25" customHeight="1" thickBot="1">
      <c r="A11" s="102"/>
      <c r="B11" s="102"/>
      <c r="C11" s="186"/>
      <c r="D11" s="102" t="s">
        <v>61</v>
      </c>
      <c r="E11" s="103" t="s">
        <v>134</v>
      </c>
      <c r="F11" s="104" t="s">
        <v>75</v>
      </c>
      <c r="G11" s="103" t="s">
        <v>20</v>
      </c>
      <c r="H11" s="104" t="s">
        <v>23</v>
      </c>
      <c r="I11" s="104" t="s">
        <v>25</v>
      </c>
      <c r="J11" s="104" t="s">
        <v>24</v>
      </c>
      <c r="K11" s="103" t="s">
        <v>7</v>
      </c>
      <c r="L11" s="103" t="s">
        <v>8</v>
      </c>
      <c r="M11" s="103" t="s">
        <v>9</v>
      </c>
      <c r="N11" s="103" t="s">
        <v>10</v>
      </c>
      <c r="O11" s="103" t="s">
        <v>11</v>
      </c>
      <c r="P11" s="103" t="s">
        <v>12</v>
      </c>
      <c r="Q11" s="103" t="s">
        <v>13</v>
      </c>
      <c r="R11" s="103" t="s">
        <v>14</v>
      </c>
      <c r="S11" s="103" t="s">
        <v>15</v>
      </c>
      <c r="T11" s="103" t="s">
        <v>16</v>
      </c>
      <c r="U11" s="103" t="s">
        <v>17</v>
      </c>
      <c r="V11" s="103" t="s">
        <v>18</v>
      </c>
      <c r="W11" s="103" t="s">
        <v>19</v>
      </c>
      <c r="X11" s="103" t="s">
        <v>7</v>
      </c>
      <c r="Y11" s="103" t="s">
        <v>8</v>
      </c>
      <c r="Z11" s="103" t="s">
        <v>9</v>
      </c>
      <c r="AA11" s="103" t="s">
        <v>10</v>
      </c>
      <c r="AB11" s="103" t="s">
        <v>11</v>
      </c>
      <c r="AC11" s="103" t="s">
        <v>12</v>
      </c>
      <c r="AD11" s="103" t="s">
        <v>13</v>
      </c>
      <c r="AE11" s="103" t="s">
        <v>14</v>
      </c>
      <c r="AF11" s="103" t="s">
        <v>15</v>
      </c>
      <c r="AG11" s="103" t="s">
        <v>16</v>
      </c>
      <c r="AH11" s="103" t="s">
        <v>17</v>
      </c>
      <c r="AI11" s="103" t="s">
        <v>18</v>
      </c>
      <c r="AJ11" s="104" t="s">
        <v>19</v>
      </c>
      <c r="AK11" s="235"/>
    </row>
    <row r="12" spans="1:37" s="68" customFormat="1" ht="13.5" thickBot="1">
      <c r="A12" s="1" t="s">
        <v>78</v>
      </c>
      <c r="B12" s="65" t="s">
        <v>79</v>
      </c>
      <c r="C12" s="83">
        <f>+D12/'Meta Corte Hosp'!R50</f>
        <v>1.2228993077146293</v>
      </c>
      <c r="D12" s="88">
        <f aca="true" t="shared" si="0" ref="D12:D17">+I12/AK12</f>
        <v>0.20789288231148698</v>
      </c>
      <c r="E12" s="10">
        <v>500</v>
      </c>
      <c r="F12" s="17">
        <f aca="true" t="shared" si="1" ref="F12:F17">+E12+(K12+L12+M12)-(X12+Y12+Z12)</f>
        <v>446</v>
      </c>
      <c r="G12" s="10">
        <f>VLOOKUP($B12,'[2]NUM12'!$G$2:$I$152,3,FALSE)</f>
        <v>312</v>
      </c>
      <c r="H12" s="89">
        <f aca="true" t="shared" si="2" ref="H12:H17">+G12+(Q12+R12)-(AD12+AE12)</f>
        <v>270</v>
      </c>
      <c r="I12" s="18">
        <f aca="true" t="shared" si="3" ref="I12:I17">+G12+(Q12+R12+S12+T12)-(AD12+AE12+AF12+AG12)</f>
        <v>295</v>
      </c>
      <c r="J12" s="96"/>
      <c r="K12" s="105">
        <f>VLOOKUP($B12,'[3]ACT NUM12'!$H$3:$S$139,2,FALSE)</f>
        <v>25</v>
      </c>
      <c r="L12" s="105">
        <f>VLOOKUP($B12,'[3]ACT NUM12'!$H$3:$S$139,3,FALSE)</f>
        <v>28</v>
      </c>
      <c r="M12" s="105">
        <f>VLOOKUP($B12,'[3]ACT NUM12'!$H$3:$S$139,4,FALSE)</f>
        <v>36</v>
      </c>
      <c r="N12" s="105">
        <f>VLOOKUP($B12,'[3]ACT NUM12'!$H$3:$S$139,5,FALSE)</f>
        <v>9</v>
      </c>
      <c r="O12" s="105">
        <f>VLOOKUP($B12,'[3]ACT NUM12'!$H$3:$S$139,6,FALSE)</f>
        <v>4</v>
      </c>
      <c r="P12" s="105">
        <f>VLOOKUP($B12,'[3]ACT NUM12'!$H$3:$S$139,7,FALSE)</f>
        <v>19</v>
      </c>
      <c r="Q12" s="105">
        <f>VLOOKUP($B12,'[3]ACT NUM12'!$H$3:$S$139,8,FALSE)</f>
        <v>25</v>
      </c>
      <c r="R12" s="105">
        <f>VLOOKUP($B12,'[3]ACT NUM12'!$H$3:$S$139,9,FALSE)</f>
        <v>22</v>
      </c>
      <c r="S12" s="105">
        <f>VLOOKUP($B12,'[3]ACT NUM12'!$H$3:$S$139,10,FALSE)</f>
        <v>27</v>
      </c>
      <c r="T12" s="105">
        <f>VLOOKUP($B12,'[3]ACT NUM12'!$H$3:$S$139,11,FALSE)</f>
        <v>12</v>
      </c>
      <c r="U12" s="105"/>
      <c r="V12" s="105"/>
      <c r="W12" s="10">
        <f aca="true" t="shared" si="4" ref="W12:W17">SUM(K12:V12)</f>
        <v>207</v>
      </c>
      <c r="X12" s="105">
        <f>VLOOKUP($B12,'[3]ACT NUM12'!$AC$3:$AN$97,2,FALSE)</f>
        <v>74</v>
      </c>
      <c r="Y12" s="105">
        <f>VLOOKUP($B12,'[3]ACT NUM12'!$AC$3:$AN$97,3,FALSE)</f>
        <v>30</v>
      </c>
      <c r="Z12" s="105">
        <f>VLOOKUP($B12,'[3]ACT NUM12'!$AC$3:$AN$97,4,FALSE)</f>
        <v>39</v>
      </c>
      <c r="AA12" s="105">
        <f>VLOOKUP($B12,'[3]ACT NUM12'!$AC$3:$AN$97,5,FALSE)</f>
        <v>29</v>
      </c>
      <c r="AB12" s="105">
        <f>VLOOKUP($B12,'[3]ACT NUM12'!$AC$3:$AN$97,6,FALSE)</f>
        <v>1</v>
      </c>
      <c r="AC12" s="105">
        <f>VLOOKUP($B12,'[3]ACT NUM12'!$AC$3:$AN$97,7,FALSE)</f>
        <v>3</v>
      </c>
      <c r="AD12" s="105">
        <f>VLOOKUP($B12,'[3]ACT NUM12'!$AC$3:$AN$97,8,FALSE)</f>
        <v>35</v>
      </c>
      <c r="AE12" s="105">
        <f>VLOOKUP($B12,'[3]ACT NUM12'!$AC$3:$AN$97,9,FALSE)</f>
        <v>54</v>
      </c>
      <c r="AF12" s="19">
        <f>VLOOKUP($B12,'[3]ACT NUM12'!$AC$3:$AN$97,10,FALSE)</f>
        <v>12</v>
      </c>
      <c r="AG12" s="19">
        <f>VLOOKUP($B12,'[3]ACT NUM12'!$AC$3:$AN$97,11,FALSE)</f>
        <v>2</v>
      </c>
      <c r="AH12" s="19"/>
      <c r="AI12" s="19"/>
      <c r="AJ12" s="10">
        <f aca="true" t="shared" si="5" ref="AJ12:AJ17">SUM(X12:AI12)</f>
        <v>279</v>
      </c>
      <c r="AK12" s="75">
        <f>6450*0.22</f>
        <v>1419</v>
      </c>
    </row>
    <row r="13" spans="1:37" s="68" customFormat="1" ht="13.5" thickBot="1">
      <c r="A13" s="1" t="s">
        <v>53</v>
      </c>
      <c r="B13" s="65" t="s">
        <v>80</v>
      </c>
      <c r="C13" s="83">
        <f>+D13/'Meta Corte Hosp'!R51</f>
        <v>1.6168450219563977</v>
      </c>
      <c r="D13" s="88">
        <f t="shared" si="0"/>
        <v>0.27486365373258764</v>
      </c>
      <c r="E13" s="10">
        <v>673</v>
      </c>
      <c r="F13" s="17">
        <f t="shared" si="1"/>
        <v>729</v>
      </c>
      <c r="G13" s="10">
        <f>VLOOKUP($B13,'[2]NUM12'!$G$2:$I$152,3,FALSE)</f>
        <v>533</v>
      </c>
      <c r="H13" s="89">
        <f t="shared" si="2"/>
        <v>594</v>
      </c>
      <c r="I13" s="18">
        <f t="shared" si="3"/>
        <v>633</v>
      </c>
      <c r="J13" s="96"/>
      <c r="K13" s="105">
        <f>VLOOKUP($B13,'[3]ACT NUM12'!$H$3:$S$139,2,FALSE)</f>
        <v>29</v>
      </c>
      <c r="L13" s="105">
        <f>VLOOKUP($B13,'[3]ACT NUM12'!$H$3:$S$139,3,FALSE)</f>
        <v>19</v>
      </c>
      <c r="M13" s="105">
        <f>VLOOKUP($B13,'[3]ACT NUM12'!$H$3:$S$139,4,FALSE)</f>
        <v>37</v>
      </c>
      <c r="N13" s="105">
        <f>VLOOKUP($B13,'[3]ACT NUM12'!$H$3:$S$139,5,FALSE)</f>
        <v>37</v>
      </c>
      <c r="O13" s="105">
        <f>VLOOKUP($B13,'[3]ACT NUM12'!$H$3:$S$139,6,FALSE)</f>
        <v>18</v>
      </c>
      <c r="P13" s="105">
        <f>VLOOKUP($B13,'[3]ACT NUM12'!$H$3:$S$139,7,FALSE)</f>
        <v>30</v>
      </c>
      <c r="Q13" s="105">
        <f>VLOOKUP($B13,'[3]ACT NUM12'!$H$3:$S$139,8,FALSE)</f>
        <v>24</v>
      </c>
      <c r="R13" s="105">
        <f>VLOOKUP($B13,'[3]ACT NUM12'!$H$3:$S$139,9,FALSE)</f>
        <v>53</v>
      </c>
      <c r="S13" s="105">
        <f>VLOOKUP($B13,'[3]ACT NUM12'!$H$3:$S$139,10,FALSE)</f>
        <v>27</v>
      </c>
      <c r="T13" s="105">
        <f>VLOOKUP($B13,'[3]ACT NUM12'!$H$3:$S$139,11,FALSE)</f>
        <v>18</v>
      </c>
      <c r="U13" s="105"/>
      <c r="V13" s="105"/>
      <c r="W13" s="10">
        <f t="shared" si="4"/>
        <v>292</v>
      </c>
      <c r="X13" s="105">
        <f>VLOOKUP($B13,'[3]ACT NUM12'!$AC$3:$AN$97,2,FALSE)</f>
        <v>8</v>
      </c>
      <c r="Y13" s="105">
        <f>VLOOKUP($B13,'[3]ACT NUM12'!$AC$3:$AN$97,3,FALSE)</f>
        <v>14</v>
      </c>
      <c r="Z13" s="105">
        <f>VLOOKUP($B13,'[3]ACT NUM12'!$AC$3:$AN$97,4,FALSE)</f>
        <v>7</v>
      </c>
      <c r="AA13" s="105">
        <f>VLOOKUP($B13,'[3]ACT NUM12'!$AC$3:$AN$97,5,FALSE)</f>
        <v>18</v>
      </c>
      <c r="AB13" s="105">
        <f>VLOOKUP($B13,'[3]ACT NUM12'!$AC$3:$AN$97,6,FALSE)</f>
        <v>20</v>
      </c>
      <c r="AC13" s="105">
        <f>VLOOKUP($B13,'[3]ACT NUM12'!$AC$3:$AN$97,7,FALSE)</f>
        <v>5</v>
      </c>
      <c r="AD13" s="105">
        <f>VLOOKUP($B13,'[3]ACT NUM12'!$AC$3:$AN$97,8,FALSE)</f>
        <v>1</v>
      </c>
      <c r="AE13" s="105">
        <f>VLOOKUP($B13,'[3]ACT NUM12'!$AC$3:$AN$97,9,FALSE)</f>
        <v>15</v>
      </c>
      <c r="AF13" s="19">
        <f>VLOOKUP($B13,'[3]ACT NUM12'!$AC$3:$AN$97,10,FALSE)</f>
        <v>4</v>
      </c>
      <c r="AG13" s="19">
        <f>VLOOKUP($B13,'[3]ACT NUM12'!$AC$3:$AN$97,11,FALSE)</f>
        <v>2</v>
      </c>
      <c r="AH13" s="19"/>
      <c r="AI13" s="19"/>
      <c r="AJ13" s="10">
        <f t="shared" si="5"/>
        <v>94</v>
      </c>
      <c r="AK13" s="75">
        <f>10468*0.22</f>
        <v>2302.96</v>
      </c>
    </row>
    <row r="14" spans="1:37" s="68" customFormat="1" ht="13.5" thickBot="1">
      <c r="A14" s="1" t="s">
        <v>54</v>
      </c>
      <c r="B14" s="65" t="s">
        <v>81</v>
      </c>
      <c r="C14" s="83">
        <f>+D14/'Meta Corte Hosp'!R52</f>
        <v>1.5649472220752536</v>
      </c>
      <c r="D14" s="88">
        <f t="shared" si="0"/>
        <v>0.26604102775279315</v>
      </c>
      <c r="E14" s="10">
        <v>0</v>
      </c>
      <c r="F14" s="17">
        <f t="shared" si="1"/>
        <v>198</v>
      </c>
      <c r="G14" s="10">
        <f>VLOOKUP($B14,'[2]NUM12'!$G$2:$I$152,3,FALSE)</f>
        <v>719</v>
      </c>
      <c r="H14" s="89">
        <f t="shared" si="2"/>
        <v>864</v>
      </c>
      <c r="I14" s="18">
        <f t="shared" si="3"/>
        <v>982</v>
      </c>
      <c r="J14" s="96"/>
      <c r="K14" s="105">
        <f>VLOOKUP($B14,'[3]ACT NUM12'!$H$3:$S$139,2,FALSE)</f>
        <v>106</v>
      </c>
      <c r="L14" s="105"/>
      <c r="M14" s="105">
        <f>VLOOKUP($B14,'[3]ACT NUM12'!$H$3:$S$139,4,FALSE)</f>
        <v>102</v>
      </c>
      <c r="N14" s="105">
        <f>VLOOKUP($B14,'[3]ACT NUM12'!$H$3:$S$139,5,FALSE)</f>
        <v>73</v>
      </c>
      <c r="O14" s="105">
        <f>VLOOKUP($B14,'[3]ACT NUM12'!$H$3:$S$139,6,FALSE)</f>
        <v>84</v>
      </c>
      <c r="P14" s="105">
        <f>VLOOKUP($B14,'[3]ACT NUM12'!$H$3:$S$139,7,FALSE)</f>
        <v>58</v>
      </c>
      <c r="Q14" s="105">
        <f>VLOOKUP($B14,'[3]ACT NUM12'!$H$3:$S$139,8,FALSE)</f>
        <v>60</v>
      </c>
      <c r="R14" s="105">
        <f>VLOOKUP($B14,'[3]ACT NUM12'!$H$3:$S$139,9,FALSE)</f>
        <v>92</v>
      </c>
      <c r="S14" s="105">
        <f>VLOOKUP($B14,'[3]ACT NUM12'!$H$3:$S$139,10,FALSE)</f>
        <v>63</v>
      </c>
      <c r="T14" s="105">
        <f>VLOOKUP($B14,'[3]ACT NUM12'!$H$3:$S$139,11,FALSE)</f>
        <v>67</v>
      </c>
      <c r="U14" s="105"/>
      <c r="V14" s="105"/>
      <c r="W14" s="10">
        <f t="shared" si="4"/>
        <v>705</v>
      </c>
      <c r="X14" s="105"/>
      <c r="Y14" s="105"/>
      <c r="Z14" s="105">
        <f>VLOOKUP($B14,'[3]ACT NUM12'!$AC$3:$AN$97,4,FALSE)</f>
        <v>10</v>
      </c>
      <c r="AA14" s="105"/>
      <c r="AB14" s="105"/>
      <c r="AC14" s="105">
        <f>VLOOKUP($B14,'[3]ACT NUM12'!$AC$3:$AN$97,7,FALSE)</f>
        <v>1</v>
      </c>
      <c r="AD14" s="105">
        <f>VLOOKUP($B14,'[3]ACT NUM12'!$AC$3:$AN$97,8,FALSE)</f>
        <v>4</v>
      </c>
      <c r="AE14" s="105">
        <f>VLOOKUP($B14,'[3]ACT NUM12'!$AC$3:$AN$97,9,FALSE)</f>
        <v>3</v>
      </c>
      <c r="AF14" s="19">
        <f>VLOOKUP($B14,'[3]ACT NUM12'!$AC$3:$AN$97,10,FALSE)</f>
        <v>9</v>
      </c>
      <c r="AG14" s="19">
        <f>VLOOKUP($B14,'[3]ACT NUM12'!$AC$3:$AN$97,11,FALSE)</f>
        <v>3</v>
      </c>
      <c r="AH14" s="19"/>
      <c r="AI14" s="19"/>
      <c r="AJ14" s="10">
        <f t="shared" si="5"/>
        <v>30</v>
      </c>
      <c r="AK14" s="75">
        <f>16778*0.22</f>
        <v>3691.16</v>
      </c>
    </row>
    <row r="15" spans="1:37" s="68" customFormat="1" ht="13.5" thickBot="1">
      <c r="A15" s="1" t="s">
        <v>55</v>
      </c>
      <c r="B15" s="65" t="s">
        <v>82</v>
      </c>
      <c r="C15" s="83">
        <f>+D15/'Meta Corte Hosp'!R53</f>
        <v>0.9977859937813661</v>
      </c>
      <c r="D15" s="88">
        <f t="shared" si="0"/>
        <v>0.16962361894283226</v>
      </c>
      <c r="E15" s="10">
        <v>0</v>
      </c>
      <c r="F15" s="17">
        <f t="shared" si="1"/>
        <v>97</v>
      </c>
      <c r="G15" s="10">
        <f>VLOOKUP($B15,'[2]NUM12'!$G$2:$I$152,3,FALSE)</f>
        <v>251</v>
      </c>
      <c r="H15" s="89">
        <f t="shared" si="2"/>
        <v>257</v>
      </c>
      <c r="I15" s="18">
        <f t="shared" si="3"/>
        <v>296</v>
      </c>
      <c r="J15" s="96"/>
      <c r="K15" s="105">
        <f>VLOOKUP($B15,'[3]ACT NUM12'!$H$3:$S$139,2,FALSE)</f>
        <v>27</v>
      </c>
      <c r="L15" s="105">
        <f>VLOOKUP($B15,'[3]ACT NUM12'!$H$3:$S$139,3,FALSE)</f>
        <v>53</v>
      </c>
      <c r="M15" s="105">
        <f>VLOOKUP($B15,'[3]ACT NUM12'!$H$3:$S$139,4,FALSE)</f>
        <v>42</v>
      </c>
      <c r="N15" s="105">
        <f>VLOOKUP($B15,'[3]ACT NUM12'!$H$3:$S$139,5,FALSE)</f>
        <v>43</v>
      </c>
      <c r="O15" s="105">
        <f>VLOOKUP($B15,'[3]ACT NUM12'!$H$3:$S$139,6,FALSE)</f>
        <v>51</v>
      </c>
      <c r="P15" s="105">
        <f>VLOOKUP($B15,'[3]ACT NUM12'!$H$3:$S$139,7,FALSE)</f>
        <v>39</v>
      </c>
      <c r="Q15" s="105">
        <f>VLOOKUP($B15,'[3]ACT NUM12'!$H$3:$S$139,8,FALSE)</f>
        <v>15</v>
      </c>
      <c r="R15" s="105">
        <f>VLOOKUP($B15,'[3]ACT NUM12'!$H$3:$S$139,9,FALSE)</f>
        <v>17</v>
      </c>
      <c r="S15" s="105">
        <f>VLOOKUP($B15,'[3]ACT NUM12'!$H$3:$S$139,10,FALSE)</f>
        <v>27</v>
      </c>
      <c r="T15" s="105">
        <f>VLOOKUP($B15,'[3]ACT NUM12'!$H$3:$S$139,11,FALSE)</f>
        <v>50</v>
      </c>
      <c r="U15" s="105"/>
      <c r="V15" s="105"/>
      <c r="W15" s="10">
        <f t="shared" si="4"/>
        <v>364</v>
      </c>
      <c r="X15" s="105">
        <f>VLOOKUP($B15,'[3]ACT NUM12'!$AC$3:$AN$97,2,FALSE)</f>
        <v>5</v>
      </c>
      <c r="Y15" s="105">
        <f>VLOOKUP($B15,'[3]ACT NUM12'!$AC$3:$AN$97,3,FALSE)</f>
        <v>14</v>
      </c>
      <c r="Z15" s="105">
        <f>VLOOKUP($B15,'[3]ACT NUM12'!$AC$3:$AN$97,4,FALSE)</f>
        <v>6</v>
      </c>
      <c r="AA15" s="105">
        <f>VLOOKUP($B15,'[3]ACT NUM12'!$AC$3:$AN$97,5,FALSE)</f>
        <v>4</v>
      </c>
      <c r="AB15" s="105">
        <f>VLOOKUP($B15,'[3]ACT NUM12'!$AC$3:$AN$97,6,FALSE)</f>
        <v>11</v>
      </c>
      <c r="AC15" s="105">
        <f>VLOOKUP($B15,'[3]ACT NUM12'!$AC$3:$AN$97,7,FALSE)</f>
        <v>14</v>
      </c>
      <c r="AD15" s="105">
        <f>VLOOKUP($B15,'[3]ACT NUM12'!$AC$3:$AN$97,8,FALSE)</f>
        <v>26</v>
      </c>
      <c r="AE15" s="105"/>
      <c r="AF15" s="19">
        <f>VLOOKUP($B15,'[3]ACT NUM12'!$AC$3:$AN$97,10,FALSE)</f>
        <v>13</v>
      </c>
      <c r="AG15" s="19">
        <f>VLOOKUP($B15,'[3]ACT NUM12'!$AC$3:$AN$97,11,FALSE)</f>
        <v>25</v>
      </c>
      <c r="AH15" s="19"/>
      <c r="AI15" s="19"/>
      <c r="AJ15" s="10">
        <f t="shared" si="5"/>
        <v>118</v>
      </c>
      <c r="AK15" s="75">
        <f>7932*0.22</f>
        <v>1745.04</v>
      </c>
    </row>
    <row r="16" spans="1:37" s="68" customFormat="1" ht="13.5" thickBot="1">
      <c r="A16" s="1" t="s">
        <v>56</v>
      </c>
      <c r="B16" s="65" t="s">
        <v>83</v>
      </c>
      <c r="C16" s="83">
        <f>+D16/'Meta Corte Hosp'!R54</f>
        <v>1.315434430652995</v>
      </c>
      <c r="D16" s="88">
        <f t="shared" si="0"/>
        <v>0.22362385321100917</v>
      </c>
      <c r="E16" s="10">
        <v>0</v>
      </c>
      <c r="F16" s="17">
        <f t="shared" si="1"/>
        <v>0</v>
      </c>
      <c r="G16" s="10">
        <f>VLOOKUP($B16,'[2]NUM12'!$G$2:$I$152,3,FALSE)</f>
        <v>363</v>
      </c>
      <c r="H16" s="89">
        <f t="shared" si="2"/>
        <v>402</v>
      </c>
      <c r="I16" s="18">
        <f t="shared" si="3"/>
        <v>429</v>
      </c>
      <c r="J16" s="96"/>
      <c r="K16" s="105"/>
      <c r="L16" s="105"/>
      <c r="M16" s="105"/>
      <c r="N16" s="105"/>
      <c r="O16" s="105">
        <f>VLOOKUP($B16,'[3]ACT NUM12'!$H$3:$S$139,6,FALSE)</f>
        <v>127</v>
      </c>
      <c r="P16" s="105">
        <f>VLOOKUP($B16,'[3]ACT NUM12'!$H$3:$S$139,7,FALSE)</f>
        <v>20</v>
      </c>
      <c r="Q16" s="105">
        <f>VLOOKUP($B16,'[3]ACT NUM12'!$H$3:$S$139,8,FALSE)</f>
        <v>17</v>
      </c>
      <c r="R16" s="105">
        <f>VLOOKUP($B16,'[3]ACT NUM12'!$H$3:$S$139,9,FALSE)</f>
        <v>38</v>
      </c>
      <c r="S16" s="105">
        <f>VLOOKUP($B16,'[3]ACT NUM12'!$H$3:$S$139,10,FALSE)</f>
        <v>17</v>
      </c>
      <c r="T16" s="105">
        <f>VLOOKUP($B16,'[3]ACT NUM12'!$H$3:$S$139,11,FALSE)</f>
        <v>26</v>
      </c>
      <c r="U16" s="105"/>
      <c r="V16" s="105"/>
      <c r="W16" s="10">
        <f t="shared" si="4"/>
        <v>245</v>
      </c>
      <c r="X16" s="105"/>
      <c r="Y16" s="105"/>
      <c r="Z16" s="105"/>
      <c r="AA16" s="105"/>
      <c r="AB16" s="105">
        <f>VLOOKUP($B16,'[3]ACT NUM12'!$AC$3:$AN$97,6,FALSE)</f>
        <v>120</v>
      </c>
      <c r="AC16" s="105">
        <f>VLOOKUP($B16,'[3]ACT NUM12'!$AC$3:$AN$97,7,FALSE)</f>
        <v>58</v>
      </c>
      <c r="AD16" s="105">
        <f>VLOOKUP($B16,'[3]ACT NUM12'!$AC$3:$AN$97,8,FALSE)</f>
        <v>12</v>
      </c>
      <c r="AE16" s="105">
        <f>VLOOKUP($B16,'[3]ACT NUM12'!$AC$3:$AN$97,9,FALSE)</f>
        <v>4</v>
      </c>
      <c r="AF16" s="19">
        <f>VLOOKUP($B16,'[3]ACT NUM12'!$AC$3:$AN$97,10,FALSE)</f>
        <v>11</v>
      </c>
      <c r="AG16" s="75">
        <f>VLOOKUP($B16,'[3]ACT NUM12'!$AC$3:$AN$97,11,FALSE)</f>
        <v>5</v>
      </c>
      <c r="AH16" s="75"/>
      <c r="AI16" s="75"/>
      <c r="AJ16" s="10">
        <f t="shared" si="5"/>
        <v>210</v>
      </c>
      <c r="AK16" s="75">
        <f>8720*0.22</f>
        <v>1918.4</v>
      </c>
    </row>
    <row r="17" spans="1:37" ht="17.25" customHeight="1" thickBot="1">
      <c r="A17" s="1" t="s">
        <v>57</v>
      </c>
      <c r="B17" s="65" t="s">
        <v>84</v>
      </c>
      <c r="C17" s="83">
        <f>+D17/'Meta Corte Hosp'!R55</f>
        <v>0.8041046265202044</v>
      </c>
      <c r="D17" s="88">
        <f t="shared" si="0"/>
        <v>0.13669778650843475</v>
      </c>
      <c r="E17" s="10">
        <v>0</v>
      </c>
      <c r="F17" s="17">
        <f t="shared" si="1"/>
        <v>37</v>
      </c>
      <c r="G17" s="10">
        <f>VLOOKUP($B17,'[2]NUM12'!$G$2:$I$152,3,FALSE)</f>
        <v>98</v>
      </c>
      <c r="H17" s="89">
        <f t="shared" si="2"/>
        <v>131</v>
      </c>
      <c r="I17" s="18">
        <f t="shared" si="3"/>
        <v>135</v>
      </c>
      <c r="J17" s="96"/>
      <c r="K17" s="105">
        <f>VLOOKUP($B17,'[3]ACT NUM12'!$H$3:$S$139,2,FALSE)</f>
        <v>20</v>
      </c>
      <c r="L17" s="105">
        <f>VLOOKUP($B17,'[3]ACT NUM12'!$H$3:$S$139,3,FALSE)</f>
        <v>7</v>
      </c>
      <c r="M17" s="105">
        <f>VLOOKUP($B17,'[3]ACT NUM12'!$H$3:$S$139,4,FALSE)</f>
        <v>16</v>
      </c>
      <c r="N17" s="105">
        <f>VLOOKUP($B17,'[3]ACT NUM12'!$H$3:$S$139,5,FALSE)</f>
        <v>12</v>
      </c>
      <c r="O17" s="105">
        <f>VLOOKUP($B17,'[3]ACT NUM12'!$H$3:$S$139,6,FALSE)</f>
        <v>29</v>
      </c>
      <c r="P17" s="105">
        <f>VLOOKUP($B17,'[3]ACT NUM12'!$H$3:$S$139,7,FALSE)</f>
        <v>17</v>
      </c>
      <c r="Q17" s="105">
        <f>VLOOKUP($B17,'[3]ACT NUM12'!$H$3:$S$139,8,FALSE)</f>
        <v>25</v>
      </c>
      <c r="R17" s="105">
        <f>VLOOKUP($B17,'[3]ACT NUM12'!$H$3:$S$139,9,FALSE)</f>
        <v>17</v>
      </c>
      <c r="S17" s="105">
        <f>VLOOKUP($B17,'[3]ACT NUM12'!$H$3:$S$139,10,FALSE)</f>
        <v>13</v>
      </c>
      <c r="T17" s="105">
        <f>VLOOKUP($B17,'[3]ACT NUM12'!$H$3:$S$139,11,FALSE)</f>
        <v>17</v>
      </c>
      <c r="U17" s="105"/>
      <c r="V17" s="105"/>
      <c r="W17" s="10">
        <f t="shared" si="4"/>
        <v>173</v>
      </c>
      <c r="X17" s="105">
        <f>VLOOKUP($B17,'[3]ACT NUM12'!$AC$3:$AN$97,2,FALSE)</f>
        <v>4</v>
      </c>
      <c r="Y17" s="105">
        <f>VLOOKUP($B17,'[3]ACT NUM12'!$AC$3:$AN$97,3,FALSE)</f>
        <v>1</v>
      </c>
      <c r="Z17" s="105">
        <f>VLOOKUP($B17,'[3]ACT NUM12'!$AC$3:$AN$97,4,FALSE)</f>
        <v>1</v>
      </c>
      <c r="AA17" s="105">
        <f>VLOOKUP($B17,'[3]ACT NUM12'!$AC$3:$AN$97,5,FALSE)</f>
        <v>2</v>
      </c>
      <c r="AB17" s="105">
        <f>VLOOKUP($B17,'[3]ACT NUM12'!$AC$3:$AN$97,6,FALSE)</f>
        <v>1</v>
      </c>
      <c r="AC17" s="105">
        <f>VLOOKUP($B17,'[3]ACT NUM12'!$AC$3:$AN$97,7,FALSE)</f>
        <v>6</v>
      </c>
      <c r="AD17" s="105">
        <f>VLOOKUP($B17,'[3]ACT NUM12'!$AC$3:$AN$97,8,FALSE)</f>
        <v>5</v>
      </c>
      <c r="AE17" s="105">
        <f>VLOOKUP($B17,'[3]ACT NUM12'!$AC$3:$AN$97,9,FALSE)</f>
        <v>4</v>
      </c>
      <c r="AF17" s="19">
        <f>VLOOKUP($B17,'[3]ACT NUM12'!$AC$3:$AN$97,10,FALSE)</f>
        <v>5</v>
      </c>
      <c r="AG17" s="21">
        <f>VLOOKUP($B17,'[3]ACT NUM12'!$AC$3:$AN$97,11,FALSE)</f>
        <v>21</v>
      </c>
      <c r="AJ17" s="10">
        <f t="shared" si="5"/>
        <v>50</v>
      </c>
      <c r="AK17" s="75">
        <f>4489*0.22</f>
        <v>987.58</v>
      </c>
    </row>
    <row r="18" spans="1:37" ht="15">
      <c r="A18" s="68"/>
      <c r="B18" s="69" t="s">
        <v>141</v>
      </c>
      <c r="C18" s="69"/>
      <c r="E18" s="122">
        <f aca="true" t="shared" si="6" ref="E18:J18">SUM(E12:E17)</f>
        <v>1173</v>
      </c>
      <c r="F18" s="122">
        <f t="shared" si="6"/>
        <v>1507</v>
      </c>
      <c r="G18" s="122">
        <f>SUM(G12:G17)</f>
        <v>2276</v>
      </c>
      <c r="H18" s="122">
        <f>SUM(H12:H17)</f>
        <v>2518</v>
      </c>
      <c r="I18" s="122">
        <f t="shared" si="6"/>
        <v>2770</v>
      </c>
      <c r="J18" s="122">
        <f t="shared" si="6"/>
        <v>0</v>
      </c>
      <c r="K18" s="74">
        <f aca="true" t="shared" si="7" ref="K18:AI18">SUM(K12:K17)</f>
        <v>207</v>
      </c>
      <c r="L18" s="74">
        <f t="shared" si="7"/>
        <v>107</v>
      </c>
      <c r="M18" s="74">
        <f t="shared" si="7"/>
        <v>233</v>
      </c>
      <c r="N18" s="74">
        <f t="shared" si="7"/>
        <v>174</v>
      </c>
      <c r="O18" s="74">
        <f t="shared" si="7"/>
        <v>313</v>
      </c>
      <c r="P18" s="74">
        <f t="shared" si="7"/>
        <v>183</v>
      </c>
      <c r="Q18" s="74">
        <f t="shared" si="7"/>
        <v>166</v>
      </c>
      <c r="R18" s="74">
        <f t="shared" si="7"/>
        <v>239</v>
      </c>
      <c r="S18" s="74">
        <f t="shared" si="7"/>
        <v>174</v>
      </c>
      <c r="T18" s="74">
        <f t="shared" si="7"/>
        <v>190</v>
      </c>
      <c r="U18" s="74">
        <f t="shared" si="7"/>
        <v>0</v>
      </c>
      <c r="V18" s="74">
        <f t="shared" si="7"/>
        <v>0</v>
      </c>
      <c r="W18" s="122">
        <f>SUM(W12:W17)</f>
        <v>1986</v>
      </c>
      <c r="X18" s="74">
        <f t="shared" si="7"/>
        <v>91</v>
      </c>
      <c r="Y18" s="74">
        <f t="shared" si="7"/>
        <v>59</v>
      </c>
      <c r="Z18" s="74">
        <f t="shared" si="7"/>
        <v>63</v>
      </c>
      <c r="AA18" s="74">
        <f t="shared" si="7"/>
        <v>53</v>
      </c>
      <c r="AB18" s="74">
        <f t="shared" si="7"/>
        <v>153</v>
      </c>
      <c r="AC18" s="74">
        <f t="shared" si="7"/>
        <v>87</v>
      </c>
      <c r="AD18" s="74">
        <f t="shared" si="7"/>
        <v>83</v>
      </c>
      <c r="AE18" s="74">
        <f t="shared" si="7"/>
        <v>80</v>
      </c>
      <c r="AF18" s="74">
        <f t="shared" si="7"/>
        <v>54</v>
      </c>
      <c r="AG18" s="74">
        <f t="shared" si="7"/>
        <v>58</v>
      </c>
      <c r="AH18" s="74">
        <f t="shared" si="7"/>
        <v>0</v>
      </c>
      <c r="AI18" s="74">
        <f t="shared" si="7"/>
        <v>0</v>
      </c>
      <c r="AJ18" s="122">
        <f>SUM(AJ12:AJ17)</f>
        <v>781</v>
      </c>
      <c r="AK18" s="122">
        <f>SUM(AK12:AK17)</f>
        <v>12064.14</v>
      </c>
    </row>
  </sheetData>
  <sheetProtection/>
  <mergeCells count="11">
    <mergeCell ref="E10:J10"/>
    <mergeCell ref="K10:W10"/>
    <mergeCell ref="X10:AJ10"/>
    <mergeCell ref="AK10:AK11"/>
    <mergeCell ref="A1:A10"/>
    <mergeCell ref="B1:B10"/>
    <mergeCell ref="C1:C11"/>
    <mergeCell ref="D1:D10"/>
    <mergeCell ref="E1:AK1"/>
    <mergeCell ref="E2:AJ9"/>
    <mergeCell ref="AK2:A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68" bestFit="1" customWidth="1"/>
    <col min="2" max="2" width="36.7109375" style="68" bestFit="1" customWidth="1"/>
    <col min="3" max="3" width="14.421875" style="0" customWidth="1"/>
    <col min="4" max="4" width="14.140625" style="106" customWidth="1"/>
    <col min="5" max="6" width="8.421875" style="114" bestFit="1" customWidth="1"/>
    <col min="7" max="16" width="9.7109375" style="106" bestFit="1" customWidth="1"/>
    <col min="17" max="17" width="11.7109375" style="106" bestFit="1" customWidth="1"/>
    <col min="18" max="16384" width="11.421875" style="106" customWidth="1"/>
  </cols>
  <sheetData>
    <row r="1" spans="1:19" ht="73.5" customHeight="1" thickBot="1" thickTop="1">
      <c r="A1" s="246" t="s">
        <v>0</v>
      </c>
      <c r="B1" s="249" t="s">
        <v>1</v>
      </c>
      <c r="C1" s="184" t="s">
        <v>63</v>
      </c>
      <c r="D1" s="252" t="s">
        <v>60</v>
      </c>
      <c r="E1" s="255" t="s">
        <v>142</v>
      </c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</row>
    <row r="2" spans="1:19" ht="15" customHeight="1">
      <c r="A2" s="247"/>
      <c r="B2" s="250"/>
      <c r="C2" s="185"/>
      <c r="D2" s="253"/>
      <c r="E2" s="257" t="s">
        <v>3</v>
      </c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7" t="s">
        <v>4</v>
      </c>
      <c r="S2" s="258"/>
    </row>
    <row r="3" spans="1:19" ht="15" customHeight="1">
      <c r="A3" s="247"/>
      <c r="B3" s="250"/>
      <c r="C3" s="185"/>
      <c r="D3" s="253"/>
      <c r="E3" s="259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59"/>
      <c r="S3" s="260"/>
    </row>
    <row r="4" spans="1:19" ht="15" customHeight="1">
      <c r="A4" s="247"/>
      <c r="B4" s="250"/>
      <c r="C4" s="185"/>
      <c r="D4" s="253"/>
      <c r="E4" s="259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59"/>
      <c r="S4" s="260"/>
    </row>
    <row r="5" spans="1:19" ht="15" customHeight="1">
      <c r="A5" s="247"/>
      <c r="B5" s="250"/>
      <c r="C5" s="185"/>
      <c r="D5" s="253"/>
      <c r="E5" s="259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59"/>
      <c r="S5" s="260"/>
    </row>
    <row r="6" spans="1:19" ht="15" customHeight="1">
      <c r="A6" s="247"/>
      <c r="B6" s="250"/>
      <c r="C6" s="185"/>
      <c r="D6" s="253"/>
      <c r="E6" s="259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59"/>
      <c r="S6" s="260"/>
    </row>
    <row r="7" spans="1:19" ht="15" customHeight="1">
      <c r="A7" s="247"/>
      <c r="B7" s="250"/>
      <c r="C7" s="185"/>
      <c r="D7" s="253"/>
      <c r="E7" s="259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59"/>
      <c r="S7" s="260"/>
    </row>
    <row r="8" spans="1:19" ht="15" customHeight="1">
      <c r="A8" s="247"/>
      <c r="B8" s="250"/>
      <c r="C8" s="185"/>
      <c r="D8" s="253"/>
      <c r="E8" s="259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59"/>
      <c r="S8" s="260"/>
    </row>
    <row r="9" spans="1:19" ht="15.75" customHeight="1" thickBot="1">
      <c r="A9" s="247"/>
      <c r="B9" s="250"/>
      <c r="C9" s="185"/>
      <c r="D9" s="253"/>
      <c r="E9" s="261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1"/>
      <c r="S9" s="262"/>
    </row>
    <row r="10" spans="1:19" ht="57.75" customHeight="1" thickBot="1">
      <c r="A10" s="248"/>
      <c r="B10" s="251"/>
      <c r="C10" s="185"/>
      <c r="D10" s="254"/>
      <c r="E10" s="263" t="s">
        <v>143</v>
      </c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4"/>
      <c r="R10" s="265" t="s">
        <v>144</v>
      </c>
      <c r="S10" s="265"/>
    </row>
    <row r="11" spans="1:19" ht="33" thickBot="1">
      <c r="A11" s="107"/>
      <c r="B11" s="107"/>
      <c r="C11" s="186"/>
      <c r="D11" s="108" t="s">
        <v>61</v>
      </c>
      <c r="E11" s="109" t="s">
        <v>7</v>
      </c>
      <c r="F11" s="109" t="s">
        <v>8</v>
      </c>
      <c r="G11" s="108" t="s">
        <v>9</v>
      </c>
      <c r="H11" s="108" t="s">
        <v>10</v>
      </c>
      <c r="I11" s="108" t="s">
        <v>11</v>
      </c>
      <c r="J11" s="108" t="s">
        <v>12</v>
      </c>
      <c r="K11" s="108" t="s">
        <v>13</v>
      </c>
      <c r="L11" s="108" t="s">
        <v>14</v>
      </c>
      <c r="M11" s="108" t="s">
        <v>15</v>
      </c>
      <c r="N11" s="108" t="s">
        <v>16</v>
      </c>
      <c r="O11" s="108" t="s">
        <v>17</v>
      </c>
      <c r="P11" s="108" t="s">
        <v>18</v>
      </c>
      <c r="Q11" s="108" t="s">
        <v>19</v>
      </c>
      <c r="R11" s="266"/>
      <c r="S11" s="266"/>
    </row>
    <row r="12" spans="1:19" s="68" customFormat="1" ht="13.5" thickBot="1">
      <c r="A12" s="1" t="s">
        <v>78</v>
      </c>
      <c r="B12" s="65" t="s">
        <v>79</v>
      </c>
      <c r="C12" s="83">
        <f>+D12/'Meta Corte Hosp'!S50</f>
        <v>0.7192950908110053</v>
      </c>
      <c r="D12" s="80">
        <f aca="true" t="shared" si="0" ref="D12:D17">+Q12/R12</f>
        <v>0.08955223880597014</v>
      </c>
      <c r="E12" s="110"/>
      <c r="F12" s="110"/>
      <c r="G12" s="110">
        <f>VLOOKUP($B12,'[3]NUM13'!$G$2:$R$100,4,FALSE)</f>
        <v>6</v>
      </c>
      <c r="H12" s="110">
        <f>VLOOKUP($B12,'[3]NUM13'!$G$2:$R$100,5,FALSE)</f>
        <v>36</v>
      </c>
      <c r="I12" s="110"/>
      <c r="J12" s="110"/>
      <c r="K12" s="110"/>
      <c r="L12" s="110"/>
      <c r="M12" s="112"/>
      <c r="N12" s="112"/>
      <c r="O12" s="112"/>
      <c r="P12" s="112"/>
      <c r="Q12" s="10">
        <f aca="true" t="shared" si="1" ref="Q12:Q17">SUM(E12:P12)</f>
        <v>42</v>
      </c>
      <c r="R12" s="244">
        <v>469</v>
      </c>
      <c r="S12" s="245"/>
    </row>
    <row r="13" spans="1:19" s="68" customFormat="1" ht="13.5" thickBot="1">
      <c r="A13" s="1" t="s">
        <v>53</v>
      </c>
      <c r="B13" s="65" t="s">
        <v>80</v>
      </c>
      <c r="C13" s="83">
        <f>+D13/'Meta Corte Hosp'!S51</f>
        <v>0</v>
      </c>
      <c r="D13" s="81">
        <f t="shared" si="0"/>
        <v>0</v>
      </c>
      <c r="E13" s="110"/>
      <c r="F13" s="110"/>
      <c r="G13" s="110"/>
      <c r="H13" s="110"/>
      <c r="I13" s="110"/>
      <c r="J13" s="110"/>
      <c r="K13" s="110"/>
      <c r="L13" s="110"/>
      <c r="M13" s="112"/>
      <c r="N13" s="112"/>
      <c r="O13" s="112"/>
      <c r="P13" s="112"/>
      <c r="Q13" s="10">
        <f t="shared" si="1"/>
        <v>0</v>
      </c>
      <c r="R13" s="244">
        <v>562</v>
      </c>
      <c r="S13" s="245"/>
    </row>
    <row r="14" spans="1:19" s="68" customFormat="1" ht="13.5" thickBot="1">
      <c r="A14" s="1" t="s">
        <v>54</v>
      </c>
      <c r="B14" s="65" t="s">
        <v>81</v>
      </c>
      <c r="C14" s="83">
        <f>+D14/'Meta Corte Hosp'!S52</f>
        <v>0</v>
      </c>
      <c r="D14" s="81">
        <f t="shared" si="0"/>
        <v>0</v>
      </c>
      <c r="E14" s="110"/>
      <c r="F14" s="110"/>
      <c r="G14" s="110"/>
      <c r="H14" s="110"/>
      <c r="I14" s="110"/>
      <c r="J14" s="110"/>
      <c r="K14" s="110"/>
      <c r="L14" s="110"/>
      <c r="M14" s="112"/>
      <c r="N14" s="112"/>
      <c r="O14" s="112"/>
      <c r="P14" s="112"/>
      <c r="Q14" s="10">
        <f t="shared" si="1"/>
        <v>0</v>
      </c>
      <c r="R14" s="244">
        <v>1840</v>
      </c>
      <c r="S14" s="245"/>
    </row>
    <row r="15" spans="1:19" s="68" customFormat="1" ht="13.5" thickBot="1">
      <c r="A15" s="1" t="s">
        <v>55</v>
      </c>
      <c r="B15" s="65" t="s">
        <v>82</v>
      </c>
      <c r="C15" s="83">
        <f>+D15/'Meta Corte Hosp'!S53</f>
        <v>0</v>
      </c>
      <c r="D15" s="81">
        <f t="shared" si="0"/>
        <v>0</v>
      </c>
      <c r="E15" s="110"/>
      <c r="F15" s="110"/>
      <c r="G15" s="110"/>
      <c r="H15" s="110"/>
      <c r="I15" s="110"/>
      <c r="J15" s="110"/>
      <c r="K15" s="110"/>
      <c r="L15" s="110"/>
      <c r="M15" s="112"/>
      <c r="N15" s="112"/>
      <c r="O15" s="112"/>
      <c r="P15" s="112"/>
      <c r="Q15" s="10">
        <f t="shared" si="1"/>
        <v>0</v>
      </c>
      <c r="R15" s="244">
        <v>949</v>
      </c>
      <c r="S15" s="245"/>
    </row>
    <row r="16" spans="1:19" s="67" customFormat="1" ht="13.5" thickBot="1">
      <c r="A16" s="1" t="s">
        <v>56</v>
      </c>
      <c r="B16" s="65" t="s">
        <v>83</v>
      </c>
      <c r="C16" s="83">
        <f>+D16/'Meta Corte Hosp'!S54</f>
        <v>0.2852768611937886</v>
      </c>
      <c r="D16" s="81">
        <f t="shared" si="0"/>
        <v>0.035516969218626675</v>
      </c>
      <c r="E16" s="110"/>
      <c r="F16" s="110"/>
      <c r="G16" s="110"/>
      <c r="H16" s="110">
        <f>VLOOKUP($B16,'[3]NUM13'!$G$2:$R$100,5,FALSE)</f>
        <v>0</v>
      </c>
      <c r="I16" s="110"/>
      <c r="J16" s="110">
        <f>VLOOKUP($B16,'[3]NUM13'!$G$2:$R$100,7,FALSE)</f>
        <v>0</v>
      </c>
      <c r="K16" s="110"/>
      <c r="L16" s="110">
        <f>VLOOKUP($B16,'[3]NUM13'!$G$2:$R$100,9,FALSE)</f>
        <v>45</v>
      </c>
      <c r="M16" s="112"/>
      <c r="N16" s="113"/>
      <c r="O16" s="113"/>
      <c r="P16" s="113"/>
      <c r="Q16" s="10">
        <f t="shared" si="1"/>
        <v>45</v>
      </c>
      <c r="R16" s="244">
        <v>1267</v>
      </c>
      <c r="S16" s="245"/>
    </row>
    <row r="17" spans="1:19" ht="16.5" customHeight="1" thickBot="1">
      <c r="A17" s="1" t="s">
        <v>57</v>
      </c>
      <c r="B17" s="65" t="s">
        <v>84</v>
      </c>
      <c r="C17" s="83">
        <f>+D17/'Meta Corte Hosp'!S55</f>
        <v>0.10515878977255658</v>
      </c>
      <c r="D17" s="82">
        <f t="shared" si="0"/>
        <v>0.013092269326683292</v>
      </c>
      <c r="E17" s="110"/>
      <c r="F17" s="110"/>
      <c r="G17" s="110"/>
      <c r="H17" s="110"/>
      <c r="I17" s="110"/>
      <c r="J17" s="110"/>
      <c r="K17" s="110"/>
      <c r="L17" s="110"/>
      <c r="M17" s="112">
        <f>VLOOKUP($B17,'[3]NUM13'!$G$2:$R$100,10,FALSE)</f>
        <v>21</v>
      </c>
      <c r="Q17" s="10">
        <f t="shared" si="1"/>
        <v>21</v>
      </c>
      <c r="R17" s="244">
        <v>1604</v>
      </c>
      <c r="S17" s="245"/>
    </row>
    <row r="18" spans="1:17" s="120" customFormat="1" ht="14.25">
      <c r="A18" s="70"/>
      <c r="B18" s="69" t="s">
        <v>141</v>
      </c>
      <c r="C18" s="69"/>
      <c r="E18" s="79">
        <f aca="true" t="shared" si="2" ref="E18:P18">SUM(E12:E17)</f>
        <v>0</v>
      </c>
      <c r="F18" s="79">
        <f t="shared" si="2"/>
        <v>0</v>
      </c>
      <c r="G18" s="79">
        <f t="shared" si="2"/>
        <v>6</v>
      </c>
      <c r="H18" s="79">
        <f t="shared" si="2"/>
        <v>36</v>
      </c>
      <c r="I18" s="79">
        <f t="shared" si="2"/>
        <v>0</v>
      </c>
      <c r="J18" s="79">
        <f t="shared" si="2"/>
        <v>0</v>
      </c>
      <c r="K18" s="79">
        <f t="shared" si="2"/>
        <v>0</v>
      </c>
      <c r="L18" s="79">
        <f t="shared" si="2"/>
        <v>45</v>
      </c>
      <c r="M18" s="79">
        <f t="shared" si="2"/>
        <v>21</v>
      </c>
      <c r="N18" s="79">
        <f t="shared" si="2"/>
        <v>0</v>
      </c>
      <c r="O18" s="79">
        <f t="shared" si="2"/>
        <v>0</v>
      </c>
      <c r="P18" s="79">
        <f t="shared" si="2"/>
        <v>0</v>
      </c>
      <c r="Q18" s="79">
        <f>SUM(Q12:Q17)</f>
        <v>108</v>
      </c>
    </row>
  </sheetData>
  <sheetProtection/>
  <mergeCells count="15">
    <mergeCell ref="A1:A10"/>
    <mergeCell ref="B1:B10"/>
    <mergeCell ref="C1:C11"/>
    <mergeCell ref="D1:D10"/>
    <mergeCell ref="E1:S1"/>
    <mergeCell ref="E2:Q9"/>
    <mergeCell ref="R2:S9"/>
    <mergeCell ref="E10:Q10"/>
    <mergeCell ref="R10:S11"/>
    <mergeCell ref="R16:S16"/>
    <mergeCell ref="R12:S12"/>
    <mergeCell ref="R13:S13"/>
    <mergeCell ref="R14:S14"/>
    <mergeCell ref="R15:S15"/>
    <mergeCell ref="R17:S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HU68"/>
  <sheetViews>
    <sheetView zoomScale="80" zoomScaleNormal="80" zoomScalePageLayoutView="0" workbookViewId="0" topLeftCell="B1">
      <pane xSplit="4" ySplit="3" topLeftCell="F38" activePane="bottomRight" state="frozen"/>
      <selection pane="topLeft" activeCell="B1" sqref="B1"/>
      <selection pane="topRight" activeCell="F1" sqref="F1"/>
      <selection pane="bottomLeft" activeCell="B4" sqref="B4"/>
      <selection pane="bottomRight" activeCell="B50" sqref="B50"/>
    </sheetView>
  </sheetViews>
  <sheetFormatPr defaultColWidth="11.421875" defaultRowHeight="15"/>
  <cols>
    <col min="3" max="3" width="12.28125" style="0" bestFit="1" customWidth="1"/>
    <col min="5" max="5" width="63.7109375" style="0" bestFit="1" customWidth="1"/>
    <col min="12" max="12" width="13.421875" style="0" customWidth="1"/>
    <col min="17" max="18" width="12.57421875" style="0" bestFit="1" customWidth="1"/>
  </cols>
  <sheetData>
    <row r="1" spans="1:18" s="38" customFormat="1" ht="18">
      <c r="A1" s="267" t="s">
        <v>73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11"/>
      <c r="R1" s="12"/>
    </row>
    <row r="3" spans="1:229" ht="180">
      <c r="A3" s="23" t="s">
        <v>86</v>
      </c>
      <c r="B3" s="23" t="s">
        <v>87</v>
      </c>
      <c r="C3" s="49" t="s">
        <v>0</v>
      </c>
      <c r="D3" s="23" t="s">
        <v>88</v>
      </c>
      <c r="E3" s="50" t="s">
        <v>1</v>
      </c>
      <c r="F3" s="23" t="s">
        <v>89</v>
      </c>
      <c r="G3" s="23" t="s">
        <v>90</v>
      </c>
      <c r="H3" s="23" t="s">
        <v>91</v>
      </c>
      <c r="I3" s="23" t="s">
        <v>92</v>
      </c>
      <c r="J3" s="23" t="s">
        <v>93</v>
      </c>
      <c r="K3" s="23" t="s">
        <v>94</v>
      </c>
      <c r="L3" s="23" t="s">
        <v>145</v>
      </c>
      <c r="M3" s="23" t="s">
        <v>146</v>
      </c>
      <c r="N3" s="23" t="s">
        <v>147</v>
      </c>
      <c r="O3" s="23" t="s">
        <v>95</v>
      </c>
      <c r="P3" s="51" t="s">
        <v>96</v>
      </c>
      <c r="Q3" s="51" t="s">
        <v>97</v>
      </c>
      <c r="R3" s="51" t="s">
        <v>98</v>
      </c>
      <c r="S3" s="51" t="s">
        <v>148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</row>
    <row r="4" spans="1:229" ht="15">
      <c r="A4" s="39" t="s">
        <v>64</v>
      </c>
      <c r="B4" s="40">
        <v>5</v>
      </c>
      <c r="C4" s="41" t="s">
        <v>99</v>
      </c>
      <c r="D4" s="42" t="s">
        <v>100</v>
      </c>
      <c r="E4" s="43" t="s">
        <v>101</v>
      </c>
      <c r="F4" s="42" t="s">
        <v>102</v>
      </c>
      <c r="G4" s="44">
        <v>0.25</v>
      </c>
      <c r="H4" s="45">
        <v>0.32</v>
      </c>
      <c r="I4" s="44">
        <v>0.4</v>
      </c>
      <c r="J4" s="44">
        <v>0.8</v>
      </c>
      <c r="K4" s="55">
        <v>0.24</v>
      </c>
      <c r="L4" s="57">
        <v>0.98</v>
      </c>
      <c r="M4" s="58">
        <v>0.56</v>
      </c>
      <c r="N4" s="60">
        <v>0.74</v>
      </c>
      <c r="O4" s="46">
        <v>0.9</v>
      </c>
      <c r="P4" s="47">
        <v>0.72</v>
      </c>
      <c r="Q4" s="48">
        <v>0.29</v>
      </c>
      <c r="R4" s="48">
        <v>0.17</v>
      </c>
      <c r="S4" s="48">
        <v>0.15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</row>
    <row r="5" spans="1:229" ht="15">
      <c r="A5" s="25" t="s">
        <v>64</v>
      </c>
      <c r="B5" s="26">
        <v>5</v>
      </c>
      <c r="C5" s="25" t="s">
        <v>68</v>
      </c>
      <c r="D5" s="33" t="s">
        <v>116</v>
      </c>
      <c r="E5" s="28" t="s">
        <v>117</v>
      </c>
      <c r="F5" s="27" t="s">
        <v>118</v>
      </c>
      <c r="G5" s="29">
        <v>0.18</v>
      </c>
      <c r="H5" s="32">
        <v>0.26</v>
      </c>
      <c r="I5" s="29">
        <v>0.55</v>
      </c>
      <c r="J5" s="29">
        <v>0.8</v>
      </c>
      <c r="K5" s="56">
        <v>0.17</v>
      </c>
      <c r="L5" s="57">
        <v>0.98</v>
      </c>
      <c r="M5" s="59">
        <v>0.55</v>
      </c>
      <c r="N5" s="61">
        <v>0.61</v>
      </c>
      <c r="O5" s="46">
        <v>0.9</v>
      </c>
      <c r="P5" s="34">
        <v>0.47</v>
      </c>
      <c r="Q5" s="35">
        <v>0.28</v>
      </c>
      <c r="R5" s="48">
        <v>0.17</v>
      </c>
      <c r="S5" s="48">
        <v>0.15</v>
      </c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</row>
    <row r="6" spans="1:229" ht="15">
      <c r="A6" s="25" t="s">
        <v>64</v>
      </c>
      <c r="B6" s="26">
        <v>5</v>
      </c>
      <c r="C6" s="25" t="s">
        <v>65</v>
      </c>
      <c r="D6" s="27" t="s">
        <v>107</v>
      </c>
      <c r="E6" s="28" t="s">
        <v>108</v>
      </c>
      <c r="F6" s="27" t="s">
        <v>109</v>
      </c>
      <c r="G6" s="29">
        <v>0.2</v>
      </c>
      <c r="H6" s="30">
        <v>0.26</v>
      </c>
      <c r="I6" s="29">
        <v>0.4</v>
      </c>
      <c r="J6" s="29">
        <v>0.8</v>
      </c>
      <c r="K6" s="56">
        <v>0.24</v>
      </c>
      <c r="L6" s="57">
        <v>0.98</v>
      </c>
      <c r="M6" s="59">
        <v>0.5</v>
      </c>
      <c r="N6" s="61">
        <v>0.71</v>
      </c>
      <c r="O6" s="46">
        <v>0.9</v>
      </c>
      <c r="P6" s="34">
        <v>0.27</v>
      </c>
      <c r="Q6" s="35">
        <v>0.22</v>
      </c>
      <c r="R6" s="48">
        <v>0.17</v>
      </c>
      <c r="S6" s="48">
        <v>0.15</v>
      </c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</row>
    <row r="7" spans="1:229" ht="15">
      <c r="A7" s="25" t="s">
        <v>64</v>
      </c>
      <c r="B7" s="31">
        <v>5</v>
      </c>
      <c r="C7" s="25" t="s">
        <v>66</v>
      </c>
      <c r="D7" s="27" t="s">
        <v>110</v>
      </c>
      <c r="E7" s="28" t="s">
        <v>111</v>
      </c>
      <c r="F7" s="27" t="s">
        <v>112</v>
      </c>
      <c r="G7" s="29">
        <v>0.2</v>
      </c>
      <c r="H7" s="32">
        <v>0.26</v>
      </c>
      <c r="I7" s="29">
        <v>0.4</v>
      </c>
      <c r="J7" s="29">
        <v>0.8</v>
      </c>
      <c r="K7" s="56">
        <v>0.24</v>
      </c>
      <c r="L7" s="57">
        <v>0.98</v>
      </c>
      <c r="M7" s="59">
        <v>0.8</v>
      </c>
      <c r="N7" s="61">
        <v>0.86</v>
      </c>
      <c r="O7" s="46">
        <v>0.9</v>
      </c>
      <c r="P7" s="34">
        <v>0.36</v>
      </c>
      <c r="Q7" s="37">
        <v>0.22</v>
      </c>
      <c r="R7" s="48">
        <v>0.17</v>
      </c>
      <c r="S7" s="48">
        <v>0.15</v>
      </c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</row>
    <row r="8" spans="1:229" ht="15">
      <c r="A8" s="25" t="s">
        <v>64</v>
      </c>
      <c r="B8" s="26">
        <v>5</v>
      </c>
      <c r="C8" s="25" t="s">
        <v>67</v>
      </c>
      <c r="D8" s="27" t="s">
        <v>113</v>
      </c>
      <c r="E8" s="28" t="s">
        <v>114</v>
      </c>
      <c r="F8" s="27" t="s">
        <v>115</v>
      </c>
      <c r="G8" s="29">
        <v>0.2</v>
      </c>
      <c r="H8" s="32">
        <v>0.26</v>
      </c>
      <c r="I8" s="29">
        <v>0.4</v>
      </c>
      <c r="J8" s="29">
        <v>0.8</v>
      </c>
      <c r="K8" s="56">
        <v>0.24</v>
      </c>
      <c r="L8" s="57">
        <v>0.98</v>
      </c>
      <c r="M8" s="59">
        <v>0.65</v>
      </c>
      <c r="N8" s="61">
        <v>0.8</v>
      </c>
      <c r="O8" s="46">
        <v>0.9</v>
      </c>
      <c r="P8" s="34">
        <v>0.27</v>
      </c>
      <c r="Q8" s="35">
        <v>0.22</v>
      </c>
      <c r="R8" s="48">
        <v>0.17</v>
      </c>
      <c r="S8" s="48">
        <v>0.15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</row>
    <row r="9" spans="1:229" ht="15">
      <c r="A9" s="25" t="s">
        <v>64</v>
      </c>
      <c r="B9" s="31">
        <v>5</v>
      </c>
      <c r="C9" s="25" t="s">
        <v>103</v>
      </c>
      <c r="D9" s="27" t="s">
        <v>104</v>
      </c>
      <c r="E9" s="28" t="s">
        <v>105</v>
      </c>
      <c r="F9" s="27" t="s">
        <v>106</v>
      </c>
      <c r="G9" s="29">
        <v>0.3</v>
      </c>
      <c r="H9" s="30">
        <v>0.28</v>
      </c>
      <c r="I9" s="29">
        <v>0.61</v>
      </c>
      <c r="J9" s="29">
        <v>0.82</v>
      </c>
      <c r="K9" s="56">
        <v>0.24</v>
      </c>
      <c r="L9" s="57">
        <v>0.98</v>
      </c>
      <c r="M9" s="59">
        <v>0.65</v>
      </c>
      <c r="N9" s="61">
        <v>0.78</v>
      </c>
      <c r="O9" s="46">
        <v>0.9</v>
      </c>
      <c r="P9" s="34">
        <v>0.29</v>
      </c>
      <c r="Q9" s="37">
        <v>0.22</v>
      </c>
      <c r="R9" s="48">
        <v>0.17</v>
      </c>
      <c r="S9" s="48">
        <v>0.15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</row>
    <row r="13" spans="1:18" s="38" customFormat="1" ht="18">
      <c r="A13" s="267" t="s">
        <v>76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11"/>
      <c r="R13" s="12"/>
    </row>
    <row r="15" spans="1:229" ht="180">
      <c r="A15" s="23" t="s">
        <v>86</v>
      </c>
      <c r="B15" s="23" t="s">
        <v>87</v>
      </c>
      <c r="C15" s="49" t="s">
        <v>0</v>
      </c>
      <c r="D15" s="23" t="s">
        <v>88</v>
      </c>
      <c r="E15" s="50" t="s">
        <v>1</v>
      </c>
      <c r="F15" s="23" t="s">
        <v>89</v>
      </c>
      <c r="G15" s="23" t="s">
        <v>90</v>
      </c>
      <c r="H15" s="23" t="s">
        <v>91</v>
      </c>
      <c r="I15" s="23" t="s">
        <v>92</v>
      </c>
      <c r="J15" s="23" t="s">
        <v>93</v>
      </c>
      <c r="K15" s="23" t="s">
        <v>94</v>
      </c>
      <c r="L15" s="23" t="s">
        <v>145</v>
      </c>
      <c r="M15" s="23" t="s">
        <v>146</v>
      </c>
      <c r="N15" s="23" t="s">
        <v>147</v>
      </c>
      <c r="O15" s="23" t="s">
        <v>95</v>
      </c>
      <c r="P15" s="51" t="s">
        <v>96</v>
      </c>
      <c r="Q15" s="51" t="s">
        <v>97</v>
      </c>
      <c r="R15" s="51" t="s">
        <v>98</v>
      </c>
      <c r="S15" s="51" t="s">
        <v>148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</row>
    <row r="16" spans="1:229" ht="16.5">
      <c r="A16" s="52"/>
      <c r="B16" s="52"/>
      <c r="C16" s="53"/>
      <c r="D16" s="52"/>
      <c r="E16" s="54"/>
      <c r="F16" s="52"/>
      <c r="G16" s="13">
        <v>0.1</v>
      </c>
      <c r="H16" s="13">
        <v>0.1</v>
      </c>
      <c r="I16" s="13">
        <v>0.1</v>
      </c>
      <c r="J16" s="14">
        <v>1</v>
      </c>
      <c r="K16" s="13">
        <v>0.1</v>
      </c>
      <c r="L16" s="14">
        <v>1</v>
      </c>
      <c r="M16" s="14">
        <v>1</v>
      </c>
      <c r="N16" s="14">
        <v>1</v>
      </c>
      <c r="O16" s="13">
        <v>0.1</v>
      </c>
      <c r="P16" s="13">
        <v>0.1</v>
      </c>
      <c r="Q16" s="14">
        <v>0.25</v>
      </c>
      <c r="R16" s="14">
        <v>1</v>
      </c>
      <c r="S16" s="123">
        <v>0.1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</row>
    <row r="17" spans="1:229" ht="15" customHeight="1">
      <c r="A17" s="39" t="s">
        <v>64</v>
      </c>
      <c r="B17" s="40">
        <v>5</v>
      </c>
      <c r="C17" s="41" t="s">
        <v>99</v>
      </c>
      <c r="D17" s="42" t="s">
        <v>100</v>
      </c>
      <c r="E17" s="43" t="s">
        <v>101</v>
      </c>
      <c r="F17" s="42" t="s">
        <v>102</v>
      </c>
      <c r="G17" s="44">
        <f aca="true" t="shared" si="0" ref="G17:G22">+$G4*$G$16</f>
        <v>0.025</v>
      </c>
      <c r="H17" s="44">
        <f aca="true" t="shared" si="1" ref="H17:H22">+$H4*$H$16</f>
        <v>0.032</v>
      </c>
      <c r="I17" s="44">
        <f aca="true" t="shared" si="2" ref="I17:I22">+$I4*$I$16</f>
        <v>0.04000000000000001</v>
      </c>
      <c r="J17" s="44">
        <f aca="true" t="shared" si="3" ref="J17:J22">+$J4*$J$16</f>
        <v>0.8</v>
      </c>
      <c r="K17" s="44">
        <f aca="true" t="shared" si="4" ref="K17:K22">+$K4*$K$16</f>
        <v>0.024</v>
      </c>
      <c r="L17" s="44">
        <f aca="true" t="shared" si="5" ref="L17:L22">+$L4*$L$16</f>
        <v>0.98</v>
      </c>
      <c r="M17" s="44">
        <f aca="true" t="shared" si="6" ref="M17:M22">+$M4*$M$16</f>
        <v>0.56</v>
      </c>
      <c r="N17" s="44">
        <f aca="true" t="shared" si="7" ref="N17:N22">+$N4*$N$16</f>
        <v>0.74</v>
      </c>
      <c r="O17" s="44">
        <f aca="true" t="shared" si="8" ref="O17:O22">+$O4*$O$16</f>
        <v>0.09000000000000001</v>
      </c>
      <c r="P17" s="62">
        <f aca="true" t="shared" si="9" ref="P17:P22">+$P4*$P$16</f>
        <v>0.072</v>
      </c>
      <c r="Q17" s="44"/>
      <c r="R17" s="44">
        <f aca="true" t="shared" si="10" ref="R17:R22">+$R4*$R$16</f>
        <v>0.17</v>
      </c>
      <c r="S17" s="44">
        <f aca="true" t="shared" si="11" ref="S17:S22">+$S4*$S$16</f>
        <v>0.015</v>
      </c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</row>
    <row r="18" spans="1:229" ht="15">
      <c r="A18" s="25" t="s">
        <v>64</v>
      </c>
      <c r="B18" s="26">
        <v>5</v>
      </c>
      <c r="C18" s="25" t="s">
        <v>68</v>
      </c>
      <c r="D18" s="33" t="s">
        <v>116</v>
      </c>
      <c r="E18" s="28" t="s">
        <v>117</v>
      </c>
      <c r="F18" s="27" t="s">
        <v>118</v>
      </c>
      <c r="G18" s="44">
        <f t="shared" si="0"/>
        <v>0.018</v>
      </c>
      <c r="H18" s="44">
        <f t="shared" si="1"/>
        <v>0.026000000000000002</v>
      </c>
      <c r="I18" s="44">
        <f t="shared" si="2"/>
        <v>0.05500000000000001</v>
      </c>
      <c r="J18" s="44">
        <f t="shared" si="3"/>
        <v>0.8</v>
      </c>
      <c r="K18" s="44">
        <f t="shared" si="4"/>
        <v>0.017</v>
      </c>
      <c r="L18" s="44">
        <f t="shared" si="5"/>
        <v>0.98</v>
      </c>
      <c r="M18" s="44">
        <f t="shared" si="6"/>
        <v>0.55</v>
      </c>
      <c r="N18" s="44">
        <f t="shared" si="7"/>
        <v>0.61</v>
      </c>
      <c r="O18" s="44">
        <f t="shared" si="8"/>
        <v>0.09000000000000001</v>
      </c>
      <c r="P18" s="62">
        <f t="shared" si="9"/>
        <v>0.047</v>
      </c>
      <c r="Q18" s="44"/>
      <c r="R18" s="44">
        <f t="shared" si="10"/>
        <v>0.17</v>
      </c>
      <c r="S18" s="44">
        <f t="shared" si="11"/>
        <v>0.015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</row>
    <row r="19" spans="1:229" ht="15">
      <c r="A19" s="25" t="s">
        <v>64</v>
      </c>
      <c r="B19" s="26">
        <v>5</v>
      </c>
      <c r="C19" s="25" t="s">
        <v>65</v>
      </c>
      <c r="D19" s="27" t="s">
        <v>107</v>
      </c>
      <c r="E19" s="28" t="s">
        <v>108</v>
      </c>
      <c r="F19" s="27" t="s">
        <v>109</v>
      </c>
      <c r="G19" s="44">
        <f t="shared" si="0"/>
        <v>0.020000000000000004</v>
      </c>
      <c r="H19" s="44">
        <f t="shared" si="1"/>
        <v>0.026000000000000002</v>
      </c>
      <c r="I19" s="44">
        <f t="shared" si="2"/>
        <v>0.04000000000000001</v>
      </c>
      <c r="J19" s="44">
        <f t="shared" si="3"/>
        <v>0.8</v>
      </c>
      <c r="K19" s="44">
        <f t="shared" si="4"/>
        <v>0.024</v>
      </c>
      <c r="L19" s="44">
        <f t="shared" si="5"/>
        <v>0.98</v>
      </c>
      <c r="M19" s="44">
        <f t="shared" si="6"/>
        <v>0.5</v>
      </c>
      <c r="N19" s="44">
        <f t="shared" si="7"/>
        <v>0.71</v>
      </c>
      <c r="O19" s="44">
        <f t="shared" si="8"/>
        <v>0.09000000000000001</v>
      </c>
      <c r="P19" s="62">
        <f t="shared" si="9"/>
        <v>0.027000000000000003</v>
      </c>
      <c r="Q19" s="44"/>
      <c r="R19" s="44">
        <f t="shared" si="10"/>
        <v>0.17</v>
      </c>
      <c r="S19" s="44">
        <f t="shared" si="11"/>
        <v>0.015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</row>
    <row r="20" spans="1:229" ht="15">
      <c r="A20" s="25" t="s">
        <v>64</v>
      </c>
      <c r="B20" s="31">
        <v>5</v>
      </c>
      <c r="C20" s="25" t="s">
        <v>66</v>
      </c>
      <c r="D20" s="27" t="s">
        <v>110</v>
      </c>
      <c r="E20" s="28" t="s">
        <v>111</v>
      </c>
      <c r="F20" s="27" t="s">
        <v>112</v>
      </c>
      <c r="G20" s="44">
        <f t="shared" si="0"/>
        <v>0.020000000000000004</v>
      </c>
      <c r="H20" s="44">
        <f t="shared" si="1"/>
        <v>0.026000000000000002</v>
      </c>
      <c r="I20" s="44">
        <f t="shared" si="2"/>
        <v>0.04000000000000001</v>
      </c>
      <c r="J20" s="44">
        <f t="shared" si="3"/>
        <v>0.8</v>
      </c>
      <c r="K20" s="44">
        <f t="shared" si="4"/>
        <v>0.024</v>
      </c>
      <c r="L20" s="44">
        <f t="shared" si="5"/>
        <v>0.98</v>
      </c>
      <c r="M20" s="44">
        <f t="shared" si="6"/>
        <v>0.8</v>
      </c>
      <c r="N20" s="44">
        <f t="shared" si="7"/>
        <v>0.86</v>
      </c>
      <c r="O20" s="44">
        <f t="shared" si="8"/>
        <v>0.09000000000000001</v>
      </c>
      <c r="P20" s="62">
        <f t="shared" si="9"/>
        <v>0.036</v>
      </c>
      <c r="Q20" s="44"/>
      <c r="R20" s="44">
        <f t="shared" si="10"/>
        <v>0.17</v>
      </c>
      <c r="S20" s="44">
        <f t="shared" si="11"/>
        <v>0.015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</row>
    <row r="21" spans="1:229" ht="15">
      <c r="A21" s="25" t="s">
        <v>64</v>
      </c>
      <c r="B21" s="26">
        <v>5</v>
      </c>
      <c r="C21" s="25" t="s">
        <v>67</v>
      </c>
      <c r="D21" s="27" t="s">
        <v>113</v>
      </c>
      <c r="E21" s="28" t="s">
        <v>114</v>
      </c>
      <c r="F21" s="27" t="s">
        <v>115</v>
      </c>
      <c r="G21" s="44">
        <f t="shared" si="0"/>
        <v>0.020000000000000004</v>
      </c>
      <c r="H21" s="44">
        <f t="shared" si="1"/>
        <v>0.026000000000000002</v>
      </c>
      <c r="I21" s="44">
        <f t="shared" si="2"/>
        <v>0.04000000000000001</v>
      </c>
      <c r="J21" s="44">
        <f t="shared" si="3"/>
        <v>0.8</v>
      </c>
      <c r="K21" s="44">
        <f t="shared" si="4"/>
        <v>0.024</v>
      </c>
      <c r="L21" s="44">
        <f t="shared" si="5"/>
        <v>0.98</v>
      </c>
      <c r="M21" s="44">
        <f t="shared" si="6"/>
        <v>0.65</v>
      </c>
      <c r="N21" s="44">
        <f t="shared" si="7"/>
        <v>0.8</v>
      </c>
      <c r="O21" s="44">
        <f t="shared" si="8"/>
        <v>0.09000000000000001</v>
      </c>
      <c r="P21" s="62">
        <f t="shared" si="9"/>
        <v>0.027000000000000003</v>
      </c>
      <c r="Q21" s="44"/>
      <c r="R21" s="44">
        <f t="shared" si="10"/>
        <v>0.17</v>
      </c>
      <c r="S21" s="44">
        <f t="shared" si="11"/>
        <v>0.015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</row>
    <row r="22" spans="1:229" ht="15">
      <c r="A22" s="25" t="s">
        <v>64</v>
      </c>
      <c r="B22" s="31">
        <v>5</v>
      </c>
      <c r="C22" s="25" t="s">
        <v>103</v>
      </c>
      <c r="D22" s="27" t="s">
        <v>104</v>
      </c>
      <c r="E22" s="28" t="s">
        <v>105</v>
      </c>
      <c r="F22" s="27" t="s">
        <v>106</v>
      </c>
      <c r="G22" s="44">
        <f t="shared" si="0"/>
        <v>0.03</v>
      </c>
      <c r="H22" s="44">
        <f t="shared" si="1"/>
        <v>0.028000000000000004</v>
      </c>
      <c r="I22" s="44">
        <f t="shared" si="2"/>
        <v>0.061</v>
      </c>
      <c r="J22" s="44">
        <f t="shared" si="3"/>
        <v>0.82</v>
      </c>
      <c r="K22" s="44">
        <f t="shared" si="4"/>
        <v>0.024</v>
      </c>
      <c r="L22" s="44">
        <f t="shared" si="5"/>
        <v>0.98</v>
      </c>
      <c r="M22" s="44">
        <f t="shared" si="6"/>
        <v>0.65</v>
      </c>
      <c r="N22" s="44">
        <f t="shared" si="7"/>
        <v>0.78</v>
      </c>
      <c r="O22" s="44">
        <f t="shared" si="8"/>
        <v>0.09000000000000001</v>
      </c>
      <c r="P22" s="62">
        <f t="shared" si="9"/>
        <v>0.028999999999999998</v>
      </c>
      <c r="Q22" s="44"/>
      <c r="R22" s="44">
        <f t="shared" si="10"/>
        <v>0.17</v>
      </c>
      <c r="S22" s="44">
        <f t="shared" si="11"/>
        <v>0.015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</row>
    <row r="24" spans="1:18" s="38" customFormat="1" ht="18">
      <c r="A24" s="267" t="s">
        <v>119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11"/>
      <c r="R24" s="12"/>
    </row>
    <row r="26" spans="1:229" ht="180">
      <c r="A26" s="23" t="s">
        <v>86</v>
      </c>
      <c r="B26" s="23" t="s">
        <v>87</v>
      </c>
      <c r="C26" s="49" t="s">
        <v>0</v>
      </c>
      <c r="D26" s="23" t="s">
        <v>88</v>
      </c>
      <c r="E26" s="50" t="s">
        <v>1</v>
      </c>
      <c r="F26" s="23" t="s">
        <v>89</v>
      </c>
      <c r="G26" s="23" t="s">
        <v>90</v>
      </c>
      <c r="H26" s="23" t="s">
        <v>91</v>
      </c>
      <c r="I26" s="23" t="s">
        <v>92</v>
      </c>
      <c r="J26" s="23" t="s">
        <v>93</v>
      </c>
      <c r="K26" s="23" t="s">
        <v>94</v>
      </c>
      <c r="L26" s="23" t="s">
        <v>145</v>
      </c>
      <c r="M26" s="23" t="s">
        <v>146</v>
      </c>
      <c r="N26" s="23" t="s">
        <v>147</v>
      </c>
      <c r="O26" s="23" t="s">
        <v>95</v>
      </c>
      <c r="P26" s="51" t="s">
        <v>96</v>
      </c>
      <c r="Q26" s="51" t="s">
        <v>97</v>
      </c>
      <c r="R26" s="51" t="s">
        <v>98</v>
      </c>
      <c r="S26" s="51" t="s">
        <v>148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</row>
    <row r="27" spans="1:229" ht="16.5">
      <c r="A27" s="52"/>
      <c r="B27" s="52"/>
      <c r="C27" s="53"/>
      <c r="D27" s="52"/>
      <c r="E27" s="54"/>
      <c r="F27" s="52"/>
      <c r="G27" s="13">
        <v>0.45</v>
      </c>
      <c r="H27" s="13">
        <v>0.45</v>
      </c>
      <c r="I27" s="13">
        <v>0.45</v>
      </c>
      <c r="J27" s="14">
        <v>1</v>
      </c>
      <c r="K27" s="13">
        <v>0.45</v>
      </c>
      <c r="L27" s="14">
        <v>1</v>
      </c>
      <c r="M27" s="14">
        <v>1</v>
      </c>
      <c r="N27" s="14">
        <v>1</v>
      </c>
      <c r="O27" s="13">
        <v>0.45</v>
      </c>
      <c r="P27" s="13">
        <v>0.45</v>
      </c>
      <c r="Q27" s="14">
        <v>0.5</v>
      </c>
      <c r="R27" s="14">
        <v>1</v>
      </c>
      <c r="S27" s="123">
        <v>0.45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</row>
    <row r="28" spans="1:229" ht="15" customHeight="1">
      <c r="A28" s="39" t="s">
        <v>64</v>
      </c>
      <c r="B28" s="40">
        <v>5</v>
      </c>
      <c r="C28" s="41" t="s">
        <v>99</v>
      </c>
      <c r="D28" s="42" t="s">
        <v>100</v>
      </c>
      <c r="E28" s="43" t="s">
        <v>101</v>
      </c>
      <c r="F28" s="42" t="s">
        <v>102</v>
      </c>
      <c r="G28" s="44">
        <f aca="true" t="shared" si="12" ref="G28:G33">+$G4*$G$27</f>
        <v>0.1125</v>
      </c>
      <c r="H28" s="44">
        <f aca="true" t="shared" si="13" ref="H28:H33">+$H4*$H$27</f>
        <v>0.14400000000000002</v>
      </c>
      <c r="I28" s="44">
        <f aca="true" t="shared" si="14" ref="I28:I33">+$I4*$I$27</f>
        <v>0.18000000000000002</v>
      </c>
      <c r="J28" s="44">
        <f aca="true" t="shared" si="15" ref="J28:J33">+$J4*$J$27</f>
        <v>0.8</v>
      </c>
      <c r="K28" s="44">
        <f aca="true" t="shared" si="16" ref="K28:K33">+$K4*$K$27</f>
        <v>0.108</v>
      </c>
      <c r="L28" s="44">
        <f aca="true" t="shared" si="17" ref="L28:L33">+$L4*$L$27</f>
        <v>0.98</v>
      </c>
      <c r="M28" s="44">
        <f aca="true" t="shared" si="18" ref="M28:M33">+$M4*$M$27</f>
        <v>0.56</v>
      </c>
      <c r="N28" s="44">
        <f aca="true" t="shared" si="19" ref="N28:N33">+$N4*$N$27</f>
        <v>0.74</v>
      </c>
      <c r="O28" s="44">
        <f aca="true" t="shared" si="20" ref="O28:O33">+$O4*$O$27</f>
        <v>0.405</v>
      </c>
      <c r="P28" s="62">
        <f aca="true" t="shared" si="21" ref="P28:P33">+$P4*$P$27</f>
        <v>0.324</v>
      </c>
      <c r="Q28" s="44">
        <v>0.255</v>
      </c>
      <c r="R28" s="44">
        <f aca="true" t="shared" si="22" ref="R28:R33">+$R4*$R$27</f>
        <v>0.17</v>
      </c>
      <c r="S28" s="44">
        <f aca="true" t="shared" si="23" ref="S28:S33">+$S4*$S$27</f>
        <v>0.0675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</row>
    <row r="29" spans="1:229" ht="15">
      <c r="A29" s="25" t="s">
        <v>64</v>
      </c>
      <c r="B29" s="26">
        <v>5</v>
      </c>
      <c r="C29" s="25" t="s">
        <v>68</v>
      </c>
      <c r="D29" s="33" t="s">
        <v>116</v>
      </c>
      <c r="E29" s="28" t="s">
        <v>117</v>
      </c>
      <c r="F29" s="27" t="s">
        <v>118</v>
      </c>
      <c r="G29" s="44">
        <f t="shared" si="12"/>
        <v>0.081</v>
      </c>
      <c r="H29" s="44">
        <f t="shared" si="13"/>
        <v>0.117</v>
      </c>
      <c r="I29" s="44">
        <f t="shared" si="14"/>
        <v>0.24750000000000003</v>
      </c>
      <c r="J29" s="44">
        <f t="shared" si="15"/>
        <v>0.8</v>
      </c>
      <c r="K29" s="44">
        <f t="shared" si="16"/>
        <v>0.07650000000000001</v>
      </c>
      <c r="L29" s="44">
        <f t="shared" si="17"/>
        <v>0.98</v>
      </c>
      <c r="M29" s="44">
        <f t="shared" si="18"/>
        <v>0.55</v>
      </c>
      <c r="N29" s="44">
        <f t="shared" si="19"/>
        <v>0.61</v>
      </c>
      <c r="O29" s="44">
        <f t="shared" si="20"/>
        <v>0.405</v>
      </c>
      <c r="P29" s="62">
        <f t="shared" si="21"/>
        <v>0.2115</v>
      </c>
      <c r="Q29" s="44">
        <v>0.25</v>
      </c>
      <c r="R29" s="44">
        <f t="shared" si="22"/>
        <v>0.17</v>
      </c>
      <c r="S29" s="44">
        <f t="shared" si="23"/>
        <v>0.0675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</row>
    <row r="30" spans="1:229" ht="15">
      <c r="A30" s="25" t="s">
        <v>64</v>
      </c>
      <c r="B30" s="26">
        <v>5</v>
      </c>
      <c r="C30" s="25" t="s">
        <v>65</v>
      </c>
      <c r="D30" s="27" t="s">
        <v>107</v>
      </c>
      <c r="E30" s="28" t="s">
        <v>108</v>
      </c>
      <c r="F30" s="27" t="s">
        <v>109</v>
      </c>
      <c r="G30" s="44">
        <f t="shared" si="12"/>
        <v>0.09000000000000001</v>
      </c>
      <c r="H30" s="44">
        <f t="shared" si="13"/>
        <v>0.117</v>
      </c>
      <c r="I30" s="44">
        <f t="shared" si="14"/>
        <v>0.18000000000000002</v>
      </c>
      <c r="J30" s="44">
        <f t="shared" si="15"/>
        <v>0.8</v>
      </c>
      <c r="K30" s="44">
        <f t="shared" si="16"/>
        <v>0.108</v>
      </c>
      <c r="L30" s="44">
        <f t="shared" si="17"/>
        <v>0.98</v>
      </c>
      <c r="M30" s="44">
        <f t="shared" si="18"/>
        <v>0.5</v>
      </c>
      <c r="N30" s="44">
        <f t="shared" si="19"/>
        <v>0.71</v>
      </c>
      <c r="O30" s="44">
        <f t="shared" si="20"/>
        <v>0.405</v>
      </c>
      <c r="P30" s="62">
        <f t="shared" si="21"/>
        <v>0.12150000000000001</v>
      </c>
      <c r="Q30" s="44">
        <v>0.165</v>
      </c>
      <c r="R30" s="44">
        <f t="shared" si="22"/>
        <v>0.17</v>
      </c>
      <c r="S30" s="44">
        <f t="shared" si="23"/>
        <v>0.0675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</row>
    <row r="31" spans="1:229" ht="15">
      <c r="A31" s="25" t="s">
        <v>64</v>
      </c>
      <c r="B31" s="31">
        <v>5</v>
      </c>
      <c r="C31" s="25" t="s">
        <v>66</v>
      </c>
      <c r="D31" s="27" t="s">
        <v>110</v>
      </c>
      <c r="E31" s="28" t="s">
        <v>111</v>
      </c>
      <c r="F31" s="27" t="s">
        <v>112</v>
      </c>
      <c r="G31" s="44">
        <f t="shared" si="12"/>
        <v>0.09000000000000001</v>
      </c>
      <c r="H31" s="44">
        <f t="shared" si="13"/>
        <v>0.117</v>
      </c>
      <c r="I31" s="44">
        <f t="shared" si="14"/>
        <v>0.18000000000000002</v>
      </c>
      <c r="J31" s="44">
        <f t="shared" si="15"/>
        <v>0.8</v>
      </c>
      <c r="K31" s="44">
        <f t="shared" si="16"/>
        <v>0.108</v>
      </c>
      <c r="L31" s="44">
        <f t="shared" si="17"/>
        <v>0.98</v>
      </c>
      <c r="M31" s="44">
        <f t="shared" si="18"/>
        <v>0.8</v>
      </c>
      <c r="N31" s="44">
        <f t="shared" si="19"/>
        <v>0.86</v>
      </c>
      <c r="O31" s="44">
        <f t="shared" si="20"/>
        <v>0.405</v>
      </c>
      <c r="P31" s="62">
        <f t="shared" si="21"/>
        <v>0.162</v>
      </c>
      <c r="Q31" s="44">
        <v>0.1986</v>
      </c>
      <c r="R31" s="44">
        <f t="shared" si="22"/>
        <v>0.17</v>
      </c>
      <c r="S31" s="44">
        <f t="shared" si="23"/>
        <v>0.0675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</row>
    <row r="32" spans="1:229" ht="15">
      <c r="A32" s="25" t="s">
        <v>64</v>
      </c>
      <c r="B32" s="26">
        <v>5</v>
      </c>
      <c r="C32" s="25" t="s">
        <v>67</v>
      </c>
      <c r="D32" s="27" t="s">
        <v>113</v>
      </c>
      <c r="E32" s="28" t="s">
        <v>114</v>
      </c>
      <c r="F32" s="27" t="s">
        <v>115</v>
      </c>
      <c r="G32" s="44">
        <f t="shared" si="12"/>
        <v>0.09000000000000001</v>
      </c>
      <c r="H32" s="44">
        <f t="shared" si="13"/>
        <v>0.117</v>
      </c>
      <c r="I32" s="44">
        <f t="shared" si="14"/>
        <v>0.18000000000000002</v>
      </c>
      <c r="J32" s="44">
        <f t="shared" si="15"/>
        <v>0.8</v>
      </c>
      <c r="K32" s="44">
        <f t="shared" si="16"/>
        <v>0.108</v>
      </c>
      <c r="L32" s="44">
        <f t="shared" si="17"/>
        <v>0.98</v>
      </c>
      <c r="M32" s="44">
        <f t="shared" si="18"/>
        <v>0.65</v>
      </c>
      <c r="N32" s="44">
        <f t="shared" si="19"/>
        <v>0.8</v>
      </c>
      <c r="O32" s="44">
        <f t="shared" si="20"/>
        <v>0.405</v>
      </c>
      <c r="P32" s="62">
        <f t="shared" si="21"/>
        <v>0.12150000000000001</v>
      </c>
      <c r="Q32" s="44">
        <v>0.165</v>
      </c>
      <c r="R32" s="44">
        <f t="shared" si="22"/>
        <v>0.17</v>
      </c>
      <c r="S32" s="44">
        <f t="shared" si="23"/>
        <v>0.0675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</row>
    <row r="33" spans="1:229" ht="15">
      <c r="A33" s="25" t="s">
        <v>64</v>
      </c>
      <c r="B33" s="31">
        <v>5</v>
      </c>
      <c r="C33" s="25" t="s">
        <v>103</v>
      </c>
      <c r="D33" s="27" t="s">
        <v>104</v>
      </c>
      <c r="E33" s="28" t="s">
        <v>105</v>
      </c>
      <c r="F33" s="27" t="s">
        <v>106</v>
      </c>
      <c r="G33" s="44">
        <f t="shared" si="12"/>
        <v>0.135</v>
      </c>
      <c r="H33" s="44">
        <f t="shared" si="13"/>
        <v>0.12600000000000003</v>
      </c>
      <c r="I33" s="44">
        <f t="shared" si="14"/>
        <v>0.2745</v>
      </c>
      <c r="J33" s="44">
        <f t="shared" si="15"/>
        <v>0.82</v>
      </c>
      <c r="K33" s="44">
        <f t="shared" si="16"/>
        <v>0.108</v>
      </c>
      <c r="L33" s="44">
        <f t="shared" si="17"/>
        <v>0.98</v>
      </c>
      <c r="M33" s="44">
        <f t="shared" si="18"/>
        <v>0.65</v>
      </c>
      <c r="N33" s="44">
        <f t="shared" si="19"/>
        <v>0.78</v>
      </c>
      <c r="O33" s="44">
        <f t="shared" si="20"/>
        <v>0.405</v>
      </c>
      <c r="P33" s="62">
        <f t="shared" si="21"/>
        <v>0.1305</v>
      </c>
      <c r="Q33" s="44">
        <v>0.20685</v>
      </c>
      <c r="R33" s="44">
        <f t="shared" si="22"/>
        <v>0.17</v>
      </c>
      <c r="S33" s="44">
        <f t="shared" si="23"/>
        <v>0.0675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</row>
    <row r="35" spans="1:18" s="38" customFormat="1" ht="18">
      <c r="A35" s="267" t="s">
        <v>120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11"/>
      <c r="R35" s="12"/>
    </row>
    <row r="37" spans="1:229" ht="180">
      <c r="A37" s="23" t="s">
        <v>86</v>
      </c>
      <c r="B37" s="23" t="s">
        <v>87</v>
      </c>
      <c r="C37" s="49" t="s">
        <v>0</v>
      </c>
      <c r="D37" s="23" t="s">
        <v>88</v>
      </c>
      <c r="E37" s="50" t="s">
        <v>1</v>
      </c>
      <c r="F37" s="23" t="s">
        <v>89</v>
      </c>
      <c r="G37" s="23" t="s">
        <v>90</v>
      </c>
      <c r="H37" s="23" t="s">
        <v>91</v>
      </c>
      <c r="I37" s="23" t="s">
        <v>92</v>
      </c>
      <c r="J37" s="23" t="s">
        <v>93</v>
      </c>
      <c r="K37" s="23" t="s">
        <v>94</v>
      </c>
      <c r="L37" s="23" t="s">
        <v>145</v>
      </c>
      <c r="M37" s="23" t="s">
        <v>146</v>
      </c>
      <c r="N37" s="23" t="s">
        <v>147</v>
      </c>
      <c r="O37" s="23" t="s">
        <v>95</v>
      </c>
      <c r="P37" s="51" t="s">
        <v>96</v>
      </c>
      <c r="Q37" s="51" t="s">
        <v>97</v>
      </c>
      <c r="R37" s="51" t="s">
        <v>98</v>
      </c>
      <c r="S37" s="51" t="s">
        <v>148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</row>
    <row r="38" spans="1:229" ht="16.5">
      <c r="A38" s="52"/>
      <c r="B38" s="52"/>
      <c r="C38" s="53"/>
      <c r="D38" s="52"/>
      <c r="E38" s="54"/>
      <c r="F38" s="52"/>
      <c r="G38" s="13">
        <v>0.65</v>
      </c>
      <c r="H38" s="13">
        <v>0.65</v>
      </c>
      <c r="I38" s="13">
        <v>0.65</v>
      </c>
      <c r="J38" s="14">
        <v>1</v>
      </c>
      <c r="K38" s="13">
        <v>0.65</v>
      </c>
      <c r="L38" s="14">
        <v>1</v>
      </c>
      <c r="M38" s="14">
        <v>1</v>
      </c>
      <c r="N38" s="14">
        <v>1</v>
      </c>
      <c r="O38" s="13">
        <v>0.65</v>
      </c>
      <c r="P38" s="13">
        <v>0.65</v>
      </c>
      <c r="Q38" s="14">
        <v>0.75</v>
      </c>
      <c r="R38" s="14">
        <v>1</v>
      </c>
      <c r="S38" s="123">
        <v>0.65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</row>
    <row r="39" spans="1:229" ht="15" customHeight="1">
      <c r="A39" s="39" t="s">
        <v>64</v>
      </c>
      <c r="B39" s="40">
        <v>5</v>
      </c>
      <c r="C39" s="41" t="s">
        <v>99</v>
      </c>
      <c r="D39" s="42" t="s">
        <v>100</v>
      </c>
      <c r="E39" s="43" t="s">
        <v>101</v>
      </c>
      <c r="F39" s="42" t="s">
        <v>102</v>
      </c>
      <c r="G39" s="44">
        <f aca="true" t="shared" si="24" ref="G39:G44">+$G4*$G$38</f>
        <v>0.1625</v>
      </c>
      <c r="H39" s="44">
        <f aca="true" t="shared" si="25" ref="H39:H44">+$H4*$H$38</f>
        <v>0.20800000000000002</v>
      </c>
      <c r="I39" s="44">
        <f aca="true" t="shared" si="26" ref="I39:I44">+$I4*$I$38</f>
        <v>0.26</v>
      </c>
      <c r="J39" s="44">
        <f aca="true" t="shared" si="27" ref="J39:J44">+$J4*$J$38</f>
        <v>0.8</v>
      </c>
      <c r="K39" s="44">
        <f aca="true" t="shared" si="28" ref="K39:K44">+$K4*$K$38</f>
        <v>0.156</v>
      </c>
      <c r="L39" s="44">
        <f aca="true" t="shared" si="29" ref="L39:L44">+$L4*$L$38</f>
        <v>0.98</v>
      </c>
      <c r="M39" s="44">
        <f aca="true" t="shared" si="30" ref="M39:M44">+$M4*$M$38</f>
        <v>0.56</v>
      </c>
      <c r="N39" s="44">
        <f aca="true" t="shared" si="31" ref="N39:N44">+$N4*$N$38</f>
        <v>0.74</v>
      </c>
      <c r="O39" s="44">
        <f aca="true" t="shared" si="32" ref="O39:O44">+$O4*$O$38</f>
        <v>0.5850000000000001</v>
      </c>
      <c r="P39" s="44">
        <f aca="true" t="shared" si="33" ref="P39:P44">+$P4*$P$38</f>
        <v>0.46799999999999997</v>
      </c>
      <c r="Q39" s="44">
        <v>0.286</v>
      </c>
      <c r="R39" s="44">
        <f aca="true" t="shared" si="34" ref="R39:R44">+$R4*$R$38</f>
        <v>0.17</v>
      </c>
      <c r="S39" s="44">
        <f aca="true" t="shared" si="35" ref="S39:S44">+$S4*$S$38</f>
        <v>0.0975</v>
      </c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</row>
    <row r="40" spans="1:229" ht="15">
      <c r="A40" s="25" t="s">
        <v>64</v>
      </c>
      <c r="B40" s="26">
        <v>5</v>
      </c>
      <c r="C40" s="25" t="s">
        <v>68</v>
      </c>
      <c r="D40" s="33" t="s">
        <v>116</v>
      </c>
      <c r="E40" s="28" t="s">
        <v>117</v>
      </c>
      <c r="F40" s="27" t="s">
        <v>118</v>
      </c>
      <c r="G40" s="44">
        <f t="shared" si="24"/>
        <v>0.11699999999999999</v>
      </c>
      <c r="H40" s="44">
        <f t="shared" si="25"/>
        <v>0.169</v>
      </c>
      <c r="I40" s="44">
        <f t="shared" si="26"/>
        <v>0.35750000000000004</v>
      </c>
      <c r="J40" s="44">
        <f t="shared" si="27"/>
        <v>0.8</v>
      </c>
      <c r="K40" s="44">
        <f t="shared" si="28"/>
        <v>0.11050000000000001</v>
      </c>
      <c r="L40" s="44">
        <f t="shared" si="29"/>
        <v>0.98</v>
      </c>
      <c r="M40" s="44">
        <f t="shared" si="30"/>
        <v>0.55</v>
      </c>
      <c r="N40" s="44">
        <f t="shared" si="31"/>
        <v>0.61</v>
      </c>
      <c r="O40" s="44">
        <f t="shared" si="32"/>
        <v>0.5850000000000001</v>
      </c>
      <c r="P40" s="44">
        <f t="shared" si="33"/>
        <v>0.3055</v>
      </c>
      <c r="Q40" s="44">
        <v>0.27675000000000005</v>
      </c>
      <c r="R40" s="44">
        <f t="shared" si="34"/>
        <v>0.17</v>
      </c>
      <c r="S40" s="44">
        <f t="shared" si="35"/>
        <v>0.0975</v>
      </c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</row>
    <row r="41" spans="1:229" ht="15">
      <c r="A41" s="25" t="s">
        <v>64</v>
      </c>
      <c r="B41" s="26">
        <v>5</v>
      </c>
      <c r="C41" s="25" t="s">
        <v>65</v>
      </c>
      <c r="D41" s="27" t="s">
        <v>107</v>
      </c>
      <c r="E41" s="28" t="s">
        <v>108</v>
      </c>
      <c r="F41" s="27" t="s">
        <v>109</v>
      </c>
      <c r="G41" s="44">
        <f t="shared" si="24"/>
        <v>0.13</v>
      </c>
      <c r="H41" s="44">
        <f t="shared" si="25"/>
        <v>0.169</v>
      </c>
      <c r="I41" s="44">
        <f t="shared" si="26"/>
        <v>0.26</v>
      </c>
      <c r="J41" s="44">
        <f t="shared" si="27"/>
        <v>0.8</v>
      </c>
      <c r="K41" s="44">
        <f t="shared" si="28"/>
        <v>0.156</v>
      </c>
      <c r="L41" s="44">
        <f t="shared" si="29"/>
        <v>0.98</v>
      </c>
      <c r="M41" s="44">
        <f t="shared" si="30"/>
        <v>0.5</v>
      </c>
      <c r="N41" s="44">
        <f t="shared" si="31"/>
        <v>0.71</v>
      </c>
      <c r="O41" s="44">
        <f t="shared" si="32"/>
        <v>0.5850000000000001</v>
      </c>
      <c r="P41" s="44">
        <f t="shared" si="33"/>
        <v>0.17550000000000002</v>
      </c>
      <c r="Q41" s="44">
        <v>0.19175</v>
      </c>
      <c r="R41" s="44">
        <f t="shared" si="34"/>
        <v>0.17</v>
      </c>
      <c r="S41" s="44">
        <f t="shared" si="35"/>
        <v>0.0975</v>
      </c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</row>
    <row r="42" spans="1:229" ht="15">
      <c r="A42" s="25" t="s">
        <v>64</v>
      </c>
      <c r="B42" s="31">
        <v>5</v>
      </c>
      <c r="C42" s="25" t="s">
        <v>66</v>
      </c>
      <c r="D42" s="27" t="s">
        <v>110</v>
      </c>
      <c r="E42" s="28" t="s">
        <v>111</v>
      </c>
      <c r="F42" s="27" t="s">
        <v>112</v>
      </c>
      <c r="G42" s="44">
        <f t="shared" si="24"/>
        <v>0.13</v>
      </c>
      <c r="H42" s="44">
        <f t="shared" si="25"/>
        <v>0.169</v>
      </c>
      <c r="I42" s="44">
        <f t="shared" si="26"/>
        <v>0.26</v>
      </c>
      <c r="J42" s="44">
        <f t="shared" si="27"/>
        <v>0.8</v>
      </c>
      <c r="K42" s="44">
        <f t="shared" si="28"/>
        <v>0.156</v>
      </c>
      <c r="L42" s="44">
        <f t="shared" si="29"/>
        <v>0.98</v>
      </c>
      <c r="M42" s="44">
        <f t="shared" si="30"/>
        <v>0.8</v>
      </c>
      <c r="N42" s="44">
        <f t="shared" si="31"/>
        <v>0.86</v>
      </c>
      <c r="O42" s="44">
        <f t="shared" si="32"/>
        <v>0.5850000000000001</v>
      </c>
      <c r="P42" s="44">
        <f t="shared" si="33"/>
        <v>0.23399999999999999</v>
      </c>
      <c r="Q42" s="44">
        <v>0.2</v>
      </c>
      <c r="R42" s="44">
        <f t="shared" si="34"/>
        <v>0.17</v>
      </c>
      <c r="S42" s="44">
        <f t="shared" si="35"/>
        <v>0.0975</v>
      </c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</row>
    <row r="43" spans="1:229" ht="15">
      <c r="A43" s="25" t="s">
        <v>64</v>
      </c>
      <c r="B43" s="26">
        <v>5</v>
      </c>
      <c r="C43" s="25" t="s">
        <v>67</v>
      </c>
      <c r="D43" s="27" t="s">
        <v>113</v>
      </c>
      <c r="E43" s="28" t="s">
        <v>114</v>
      </c>
      <c r="F43" s="27" t="s">
        <v>115</v>
      </c>
      <c r="G43" s="44">
        <f t="shared" si="24"/>
        <v>0.13</v>
      </c>
      <c r="H43" s="44">
        <f t="shared" si="25"/>
        <v>0.169</v>
      </c>
      <c r="I43" s="44">
        <f t="shared" si="26"/>
        <v>0.26</v>
      </c>
      <c r="J43" s="44">
        <f t="shared" si="27"/>
        <v>0.8</v>
      </c>
      <c r="K43" s="44">
        <f t="shared" si="28"/>
        <v>0.156</v>
      </c>
      <c r="L43" s="44">
        <f t="shared" si="29"/>
        <v>0.98</v>
      </c>
      <c r="M43" s="44">
        <f t="shared" si="30"/>
        <v>0.65</v>
      </c>
      <c r="N43" s="44">
        <f t="shared" si="31"/>
        <v>0.8</v>
      </c>
      <c r="O43" s="44">
        <f t="shared" si="32"/>
        <v>0.5850000000000001</v>
      </c>
      <c r="P43" s="44">
        <f t="shared" si="33"/>
        <v>0.17550000000000002</v>
      </c>
      <c r="Q43" s="44">
        <v>0.2215</v>
      </c>
      <c r="R43" s="44">
        <f t="shared" si="34"/>
        <v>0.17</v>
      </c>
      <c r="S43" s="44">
        <f t="shared" si="35"/>
        <v>0.0975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</row>
    <row r="44" spans="1:229" ht="15">
      <c r="A44" s="25" t="s">
        <v>64</v>
      </c>
      <c r="B44" s="31">
        <v>5</v>
      </c>
      <c r="C44" s="25" t="s">
        <v>103</v>
      </c>
      <c r="D44" s="27" t="s">
        <v>104</v>
      </c>
      <c r="E44" s="28" t="s">
        <v>105</v>
      </c>
      <c r="F44" s="27" t="s">
        <v>106</v>
      </c>
      <c r="G44" s="44">
        <f t="shared" si="24"/>
        <v>0.195</v>
      </c>
      <c r="H44" s="44">
        <f t="shared" si="25"/>
        <v>0.18200000000000002</v>
      </c>
      <c r="I44" s="44">
        <f t="shared" si="26"/>
        <v>0.3965</v>
      </c>
      <c r="J44" s="44">
        <f t="shared" si="27"/>
        <v>0.82</v>
      </c>
      <c r="K44" s="44">
        <f t="shared" si="28"/>
        <v>0.156</v>
      </c>
      <c r="L44" s="44">
        <f t="shared" si="29"/>
        <v>0.98</v>
      </c>
      <c r="M44" s="44">
        <f t="shared" si="30"/>
        <v>0.65</v>
      </c>
      <c r="N44" s="44">
        <f t="shared" si="31"/>
        <v>0.78</v>
      </c>
      <c r="O44" s="44">
        <f t="shared" si="32"/>
        <v>0.5850000000000001</v>
      </c>
      <c r="P44" s="44">
        <f t="shared" si="33"/>
        <v>0.1885</v>
      </c>
      <c r="Q44" s="44">
        <v>0.2165</v>
      </c>
      <c r="R44" s="44">
        <f t="shared" si="34"/>
        <v>0.17</v>
      </c>
      <c r="S44" s="44">
        <f t="shared" si="35"/>
        <v>0.0975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</row>
    <row r="46" spans="1:18" s="38" customFormat="1" ht="18">
      <c r="A46" s="267" t="s">
        <v>121</v>
      </c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11"/>
      <c r="R46" s="12"/>
    </row>
    <row r="48" spans="1:229" ht="180">
      <c r="A48" s="23" t="s">
        <v>86</v>
      </c>
      <c r="B48" s="23" t="s">
        <v>87</v>
      </c>
      <c r="C48" s="49" t="s">
        <v>0</v>
      </c>
      <c r="D48" s="23" t="s">
        <v>88</v>
      </c>
      <c r="E48" s="50" t="s">
        <v>1</v>
      </c>
      <c r="F48" s="23" t="s">
        <v>89</v>
      </c>
      <c r="G48" s="23" t="s">
        <v>90</v>
      </c>
      <c r="H48" s="23" t="s">
        <v>91</v>
      </c>
      <c r="I48" s="23" t="s">
        <v>92</v>
      </c>
      <c r="J48" s="23" t="s">
        <v>93</v>
      </c>
      <c r="K48" s="23" t="s">
        <v>94</v>
      </c>
      <c r="L48" s="23" t="s">
        <v>145</v>
      </c>
      <c r="M48" s="23" t="s">
        <v>146</v>
      </c>
      <c r="N48" s="23" t="s">
        <v>147</v>
      </c>
      <c r="O48" s="23" t="s">
        <v>95</v>
      </c>
      <c r="P48" s="51" t="s">
        <v>96</v>
      </c>
      <c r="Q48" s="51" t="s">
        <v>97</v>
      </c>
      <c r="R48" s="51" t="s">
        <v>98</v>
      </c>
      <c r="S48" s="51" t="s">
        <v>148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</row>
    <row r="49" spans="1:229" ht="16.5">
      <c r="A49" s="52"/>
      <c r="B49" s="52"/>
      <c r="C49" s="53"/>
      <c r="D49" s="52"/>
      <c r="E49" s="54"/>
      <c r="F49" s="52"/>
      <c r="G49" s="13">
        <v>0.83</v>
      </c>
      <c r="H49" s="13">
        <v>0.83</v>
      </c>
      <c r="I49" s="13">
        <v>0.83</v>
      </c>
      <c r="J49" s="14">
        <v>1</v>
      </c>
      <c r="K49" s="13">
        <v>0.83</v>
      </c>
      <c r="L49" s="14">
        <v>1</v>
      </c>
      <c r="M49" s="14">
        <v>1</v>
      </c>
      <c r="N49" s="14">
        <v>1</v>
      </c>
      <c r="O49" s="13">
        <v>0.83</v>
      </c>
      <c r="P49" s="13">
        <v>0.83</v>
      </c>
      <c r="Q49" s="14">
        <v>1</v>
      </c>
      <c r="R49" s="14">
        <v>1</v>
      </c>
      <c r="S49" s="123">
        <v>0.83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</row>
    <row r="50" spans="1:229" ht="15" customHeight="1">
      <c r="A50" s="39" t="s">
        <v>64</v>
      </c>
      <c r="B50" s="40">
        <v>5</v>
      </c>
      <c r="C50" s="41" t="s">
        <v>99</v>
      </c>
      <c r="D50" s="42" t="s">
        <v>100</v>
      </c>
      <c r="E50" s="43" t="s">
        <v>101</v>
      </c>
      <c r="F50" s="42" t="s">
        <v>102</v>
      </c>
      <c r="G50" s="44">
        <f aca="true" t="shared" si="36" ref="G50:G55">+$G4*$G$49</f>
        <v>0.2075</v>
      </c>
      <c r="H50" s="44">
        <f aca="true" t="shared" si="37" ref="H50:H55">+$H4*$H$49</f>
        <v>0.2656</v>
      </c>
      <c r="I50" s="44">
        <f aca="true" t="shared" si="38" ref="I50:I55">+$I4*$I$49</f>
        <v>0.332</v>
      </c>
      <c r="J50" s="44">
        <f aca="true" t="shared" si="39" ref="J50:J55">+$J4*$J$49</f>
        <v>0.8</v>
      </c>
      <c r="K50" s="44">
        <f aca="true" t="shared" si="40" ref="K50:K55">+$K4*$K$49</f>
        <v>0.1992</v>
      </c>
      <c r="L50" s="44">
        <f aca="true" t="shared" si="41" ref="L50:L55">+$L4*$L$49</f>
        <v>0.98</v>
      </c>
      <c r="M50" s="44">
        <f aca="true" t="shared" si="42" ref="M50:M55">+$M4*$M$49</f>
        <v>0.56</v>
      </c>
      <c r="N50" s="44">
        <f aca="true" t="shared" si="43" ref="N50:N55">+$N4*$N$49</f>
        <v>0.74</v>
      </c>
      <c r="O50" s="44">
        <f aca="true" t="shared" si="44" ref="O50:O55">+$O4*$O$49</f>
        <v>0.747</v>
      </c>
      <c r="P50" s="44">
        <f aca="true" t="shared" si="45" ref="P50:P55">+$P4*$P$49</f>
        <v>0.5975999999999999</v>
      </c>
      <c r="Q50" s="44">
        <v>0.29</v>
      </c>
      <c r="R50" s="44">
        <f aca="true" t="shared" si="46" ref="R50:R55">+$R4*$R$49</f>
        <v>0.17</v>
      </c>
      <c r="S50" s="44">
        <f aca="true" t="shared" si="47" ref="S50:S55">+$S4*$S$49</f>
        <v>0.12449999999999999</v>
      </c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</row>
    <row r="51" spans="1:229" ht="15">
      <c r="A51" s="25" t="s">
        <v>64</v>
      </c>
      <c r="B51" s="26">
        <v>5</v>
      </c>
      <c r="C51" s="25" t="s">
        <v>68</v>
      </c>
      <c r="D51" s="33" t="s">
        <v>116</v>
      </c>
      <c r="E51" s="28" t="s">
        <v>117</v>
      </c>
      <c r="F51" s="27" t="s">
        <v>118</v>
      </c>
      <c r="G51" s="44">
        <f t="shared" si="36"/>
        <v>0.14939999999999998</v>
      </c>
      <c r="H51" s="44">
        <f t="shared" si="37"/>
        <v>0.2158</v>
      </c>
      <c r="I51" s="44">
        <f t="shared" si="38"/>
        <v>0.4565</v>
      </c>
      <c r="J51" s="44">
        <f t="shared" si="39"/>
        <v>0.8</v>
      </c>
      <c r="K51" s="44">
        <f t="shared" si="40"/>
        <v>0.1411</v>
      </c>
      <c r="L51" s="44">
        <f t="shared" si="41"/>
        <v>0.98</v>
      </c>
      <c r="M51" s="44">
        <f t="shared" si="42"/>
        <v>0.55</v>
      </c>
      <c r="N51" s="44">
        <f t="shared" si="43"/>
        <v>0.61</v>
      </c>
      <c r="O51" s="44">
        <f t="shared" si="44"/>
        <v>0.747</v>
      </c>
      <c r="P51" s="44">
        <f t="shared" si="45"/>
        <v>0.39009999999999995</v>
      </c>
      <c r="Q51" s="44">
        <v>0.28</v>
      </c>
      <c r="R51" s="44">
        <f t="shared" si="46"/>
        <v>0.17</v>
      </c>
      <c r="S51" s="44">
        <f t="shared" si="47"/>
        <v>0.12449999999999999</v>
      </c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</row>
    <row r="52" spans="1:229" ht="15">
      <c r="A52" s="25" t="s">
        <v>64</v>
      </c>
      <c r="B52" s="26">
        <v>5</v>
      </c>
      <c r="C52" s="25" t="s">
        <v>65</v>
      </c>
      <c r="D52" s="27" t="s">
        <v>107</v>
      </c>
      <c r="E52" s="28" t="s">
        <v>108</v>
      </c>
      <c r="F52" s="27" t="s">
        <v>109</v>
      </c>
      <c r="G52" s="44">
        <f t="shared" si="36"/>
        <v>0.166</v>
      </c>
      <c r="H52" s="44">
        <f t="shared" si="37"/>
        <v>0.2158</v>
      </c>
      <c r="I52" s="44">
        <f t="shared" si="38"/>
        <v>0.332</v>
      </c>
      <c r="J52" s="44">
        <f t="shared" si="39"/>
        <v>0.8</v>
      </c>
      <c r="K52" s="44">
        <f t="shared" si="40"/>
        <v>0.1992</v>
      </c>
      <c r="L52" s="44">
        <f t="shared" si="41"/>
        <v>0.98</v>
      </c>
      <c r="M52" s="44">
        <f t="shared" si="42"/>
        <v>0.5</v>
      </c>
      <c r="N52" s="44">
        <f t="shared" si="43"/>
        <v>0.71</v>
      </c>
      <c r="O52" s="44">
        <f t="shared" si="44"/>
        <v>0.747</v>
      </c>
      <c r="P52" s="44">
        <f t="shared" si="45"/>
        <v>0.2241</v>
      </c>
      <c r="Q52" s="44">
        <v>0.22</v>
      </c>
      <c r="R52" s="44">
        <f t="shared" si="46"/>
        <v>0.17</v>
      </c>
      <c r="S52" s="44">
        <f t="shared" si="47"/>
        <v>0.12449999999999999</v>
      </c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</row>
    <row r="53" spans="1:229" ht="15">
      <c r="A53" s="25" t="s">
        <v>64</v>
      </c>
      <c r="B53" s="31">
        <v>5</v>
      </c>
      <c r="C53" s="25" t="s">
        <v>66</v>
      </c>
      <c r="D53" s="27" t="s">
        <v>110</v>
      </c>
      <c r="E53" s="28" t="s">
        <v>111</v>
      </c>
      <c r="F53" s="27" t="s">
        <v>112</v>
      </c>
      <c r="G53" s="44">
        <f t="shared" si="36"/>
        <v>0.166</v>
      </c>
      <c r="H53" s="44">
        <f t="shared" si="37"/>
        <v>0.2158</v>
      </c>
      <c r="I53" s="44">
        <f t="shared" si="38"/>
        <v>0.332</v>
      </c>
      <c r="J53" s="44">
        <f t="shared" si="39"/>
        <v>0.8</v>
      </c>
      <c r="K53" s="44">
        <f t="shared" si="40"/>
        <v>0.1992</v>
      </c>
      <c r="L53" s="44">
        <f t="shared" si="41"/>
        <v>0.98</v>
      </c>
      <c r="M53" s="44">
        <f t="shared" si="42"/>
        <v>0.8</v>
      </c>
      <c r="N53" s="44">
        <f t="shared" si="43"/>
        <v>0.86</v>
      </c>
      <c r="O53" s="44">
        <f t="shared" si="44"/>
        <v>0.747</v>
      </c>
      <c r="P53" s="44">
        <f t="shared" si="45"/>
        <v>0.29879999999999995</v>
      </c>
      <c r="Q53" s="44">
        <v>0.22</v>
      </c>
      <c r="R53" s="44">
        <f t="shared" si="46"/>
        <v>0.17</v>
      </c>
      <c r="S53" s="44">
        <f t="shared" si="47"/>
        <v>0.12449999999999999</v>
      </c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</row>
    <row r="54" spans="1:229" ht="15">
      <c r="A54" s="25" t="s">
        <v>64</v>
      </c>
      <c r="B54" s="26">
        <v>5</v>
      </c>
      <c r="C54" s="25" t="s">
        <v>67</v>
      </c>
      <c r="D54" s="27" t="s">
        <v>113</v>
      </c>
      <c r="E54" s="28" t="s">
        <v>114</v>
      </c>
      <c r="F54" s="27" t="s">
        <v>115</v>
      </c>
      <c r="G54" s="44">
        <f t="shared" si="36"/>
        <v>0.166</v>
      </c>
      <c r="H54" s="44">
        <f t="shared" si="37"/>
        <v>0.2158</v>
      </c>
      <c r="I54" s="44">
        <f t="shared" si="38"/>
        <v>0.332</v>
      </c>
      <c r="J54" s="44">
        <f t="shared" si="39"/>
        <v>0.8</v>
      </c>
      <c r="K54" s="44">
        <f t="shared" si="40"/>
        <v>0.1992</v>
      </c>
      <c r="L54" s="44">
        <f t="shared" si="41"/>
        <v>0.98</v>
      </c>
      <c r="M54" s="44">
        <f t="shared" si="42"/>
        <v>0.65</v>
      </c>
      <c r="N54" s="44">
        <f t="shared" si="43"/>
        <v>0.8</v>
      </c>
      <c r="O54" s="44">
        <f t="shared" si="44"/>
        <v>0.747</v>
      </c>
      <c r="P54" s="44">
        <f t="shared" si="45"/>
        <v>0.2241</v>
      </c>
      <c r="Q54" s="44">
        <v>0.22</v>
      </c>
      <c r="R54" s="44">
        <f t="shared" si="46"/>
        <v>0.17</v>
      </c>
      <c r="S54" s="44">
        <f t="shared" si="47"/>
        <v>0.12449999999999999</v>
      </c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</row>
    <row r="55" spans="1:229" ht="15">
      <c r="A55" s="25" t="s">
        <v>64</v>
      </c>
      <c r="B55" s="31">
        <v>5</v>
      </c>
      <c r="C55" s="25" t="s">
        <v>103</v>
      </c>
      <c r="D55" s="27" t="s">
        <v>104</v>
      </c>
      <c r="E55" s="28" t="s">
        <v>105</v>
      </c>
      <c r="F55" s="27" t="s">
        <v>106</v>
      </c>
      <c r="G55" s="44">
        <f t="shared" si="36"/>
        <v>0.24899999999999997</v>
      </c>
      <c r="H55" s="44">
        <f t="shared" si="37"/>
        <v>0.23240000000000002</v>
      </c>
      <c r="I55" s="44">
        <f t="shared" si="38"/>
        <v>0.5063</v>
      </c>
      <c r="J55" s="44">
        <f t="shared" si="39"/>
        <v>0.82</v>
      </c>
      <c r="K55" s="44">
        <f t="shared" si="40"/>
        <v>0.1992</v>
      </c>
      <c r="L55" s="44">
        <f t="shared" si="41"/>
        <v>0.98</v>
      </c>
      <c r="M55" s="44">
        <f t="shared" si="42"/>
        <v>0.65</v>
      </c>
      <c r="N55" s="44">
        <f t="shared" si="43"/>
        <v>0.78</v>
      </c>
      <c r="O55" s="44">
        <f t="shared" si="44"/>
        <v>0.747</v>
      </c>
      <c r="P55" s="44">
        <f t="shared" si="45"/>
        <v>0.24069999999999997</v>
      </c>
      <c r="Q55" s="44">
        <v>0.22</v>
      </c>
      <c r="R55" s="44">
        <f t="shared" si="46"/>
        <v>0.17</v>
      </c>
      <c r="S55" s="44">
        <f t="shared" si="47"/>
        <v>0.12449999999999999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</row>
    <row r="59" spans="1:18" s="38" customFormat="1" ht="18">
      <c r="A59" s="267" t="s">
        <v>73</v>
      </c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11"/>
      <c r="R59" s="12"/>
    </row>
    <row r="61" spans="1:229" ht="180">
      <c r="A61" s="23" t="s">
        <v>86</v>
      </c>
      <c r="B61" s="23" t="s">
        <v>87</v>
      </c>
      <c r="C61" s="49" t="s">
        <v>0</v>
      </c>
      <c r="D61" s="23" t="s">
        <v>88</v>
      </c>
      <c r="E61" s="50" t="s">
        <v>1</v>
      </c>
      <c r="F61" s="23" t="s">
        <v>89</v>
      </c>
      <c r="G61" s="23" t="s">
        <v>90</v>
      </c>
      <c r="H61" s="23" t="s">
        <v>91</v>
      </c>
      <c r="I61" s="23" t="s">
        <v>92</v>
      </c>
      <c r="J61" s="23" t="s">
        <v>93</v>
      </c>
      <c r="K61" s="23" t="s">
        <v>94</v>
      </c>
      <c r="L61" s="23" t="s">
        <v>145</v>
      </c>
      <c r="M61" s="23" t="s">
        <v>146</v>
      </c>
      <c r="N61" s="23" t="s">
        <v>147</v>
      </c>
      <c r="O61" s="23" t="s">
        <v>95</v>
      </c>
      <c r="P61" s="51" t="s">
        <v>96</v>
      </c>
      <c r="Q61" s="51" t="s">
        <v>97</v>
      </c>
      <c r="R61" s="51" t="s">
        <v>98</v>
      </c>
      <c r="S61" s="51" t="s">
        <v>148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</row>
    <row r="62" spans="1:229" ht="16.5">
      <c r="A62" s="52"/>
      <c r="B62" s="52"/>
      <c r="C62" s="53"/>
      <c r="D62" s="52"/>
      <c r="E62" s="54"/>
      <c r="F62" s="52"/>
      <c r="G62" s="13">
        <v>1</v>
      </c>
      <c r="H62" s="13">
        <v>1</v>
      </c>
      <c r="I62" s="13">
        <v>1</v>
      </c>
      <c r="J62" s="14">
        <v>1</v>
      </c>
      <c r="K62" s="13">
        <v>1</v>
      </c>
      <c r="L62" s="14">
        <v>1</v>
      </c>
      <c r="M62" s="14">
        <v>1</v>
      </c>
      <c r="N62" s="14">
        <v>1</v>
      </c>
      <c r="O62" s="13">
        <v>1</v>
      </c>
      <c r="P62" s="13">
        <v>1</v>
      </c>
      <c r="Q62" s="14">
        <v>1</v>
      </c>
      <c r="R62" s="14">
        <v>1</v>
      </c>
      <c r="S62" s="123">
        <v>1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</row>
    <row r="63" spans="1:229" ht="15" customHeight="1">
      <c r="A63" s="39" t="s">
        <v>64</v>
      </c>
      <c r="B63" s="40">
        <v>5</v>
      </c>
      <c r="C63" s="41" t="s">
        <v>99</v>
      </c>
      <c r="D63" s="42" t="s">
        <v>100</v>
      </c>
      <c r="E63" s="43" t="s">
        <v>101</v>
      </c>
      <c r="F63" s="42" t="s">
        <v>102</v>
      </c>
      <c r="G63" s="44">
        <f aca="true" t="shared" si="48" ref="G63:G68">+$G4*$G$62</f>
        <v>0.25</v>
      </c>
      <c r="H63" s="44">
        <f aca="true" t="shared" si="49" ref="H63:H68">+$H4*$H$62</f>
        <v>0.32</v>
      </c>
      <c r="I63" s="44">
        <f aca="true" t="shared" si="50" ref="I63:I68">+$I4*$I$62</f>
        <v>0.4</v>
      </c>
      <c r="J63" s="44">
        <f aca="true" t="shared" si="51" ref="J63:J68">+$J4*$J$62</f>
        <v>0.8</v>
      </c>
      <c r="K63" s="44">
        <f aca="true" t="shared" si="52" ref="K63:K68">+$K4*$K$62</f>
        <v>0.24</v>
      </c>
      <c r="L63" s="44">
        <f aca="true" t="shared" si="53" ref="L63:L68">+$L4*$L$62</f>
        <v>0.98</v>
      </c>
      <c r="M63" s="44">
        <f aca="true" t="shared" si="54" ref="M63:M68">+$M4*$M$62</f>
        <v>0.56</v>
      </c>
      <c r="N63" s="44">
        <f aca="true" t="shared" si="55" ref="N63:N68">+$N4*$N$62</f>
        <v>0.74</v>
      </c>
      <c r="O63" s="44">
        <f aca="true" t="shared" si="56" ref="O63:O68">+$O4*$O$62</f>
        <v>0.9</v>
      </c>
      <c r="P63" s="44">
        <f aca="true" t="shared" si="57" ref="P63:P68">+$P4*$P$62</f>
        <v>0.72</v>
      </c>
      <c r="Q63" s="44">
        <f aca="true" t="shared" si="58" ref="Q63:Q68">+$Q4*$Q$62</f>
        <v>0.29</v>
      </c>
      <c r="R63" s="44">
        <f aca="true" t="shared" si="59" ref="R63:R68">+$R4*$R$62</f>
        <v>0.17</v>
      </c>
      <c r="S63" s="44">
        <f aca="true" t="shared" si="60" ref="S63:S68">+$S4*$S$62</f>
        <v>0.15</v>
      </c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</row>
    <row r="64" spans="1:229" ht="15">
      <c r="A64" s="25" t="s">
        <v>64</v>
      </c>
      <c r="B64" s="26">
        <v>5</v>
      </c>
      <c r="C64" s="25" t="s">
        <v>68</v>
      </c>
      <c r="D64" s="33" t="s">
        <v>116</v>
      </c>
      <c r="E64" s="28" t="s">
        <v>117</v>
      </c>
      <c r="F64" s="27" t="s">
        <v>118</v>
      </c>
      <c r="G64" s="44">
        <f t="shared" si="48"/>
        <v>0.18</v>
      </c>
      <c r="H64" s="44">
        <f t="shared" si="49"/>
        <v>0.26</v>
      </c>
      <c r="I64" s="44">
        <f t="shared" si="50"/>
        <v>0.55</v>
      </c>
      <c r="J64" s="44">
        <f t="shared" si="51"/>
        <v>0.8</v>
      </c>
      <c r="K64" s="44">
        <f t="shared" si="52"/>
        <v>0.17</v>
      </c>
      <c r="L64" s="44">
        <f t="shared" si="53"/>
        <v>0.98</v>
      </c>
      <c r="M64" s="44">
        <f t="shared" si="54"/>
        <v>0.55</v>
      </c>
      <c r="N64" s="44">
        <f t="shared" si="55"/>
        <v>0.61</v>
      </c>
      <c r="O64" s="44">
        <f t="shared" si="56"/>
        <v>0.9</v>
      </c>
      <c r="P64" s="44">
        <f t="shared" si="57"/>
        <v>0.47</v>
      </c>
      <c r="Q64" s="44">
        <f t="shared" si="58"/>
        <v>0.28</v>
      </c>
      <c r="R64" s="44">
        <f t="shared" si="59"/>
        <v>0.17</v>
      </c>
      <c r="S64" s="44">
        <f t="shared" si="60"/>
        <v>0.15</v>
      </c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</row>
    <row r="65" spans="1:229" ht="15">
      <c r="A65" s="25" t="s">
        <v>64</v>
      </c>
      <c r="B65" s="26">
        <v>5</v>
      </c>
      <c r="C65" s="25" t="s">
        <v>65</v>
      </c>
      <c r="D65" s="27" t="s">
        <v>107</v>
      </c>
      <c r="E65" s="28" t="s">
        <v>108</v>
      </c>
      <c r="F65" s="27" t="s">
        <v>109</v>
      </c>
      <c r="G65" s="44">
        <f t="shared" si="48"/>
        <v>0.2</v>
      </c>
      <c r="H65" s="44">
        <f t="shared" si="49"/>
        <v>0.26</v>
      </c>
      <c r="I65" s="44">
        <f t="shared" si="50"/>
        <v>0.4</v>
      </c>
      <c r="J65" s="44">
        <f t="shared" si="51"/>
        <v>0.8</v>
      </c>
      <c r="K65" s="44">
        <f t="shared" si="52"/>
        <v>0.24</v>
      </c>
      <c r="L65" s="44">
        <f t="shared" si="53"/>
        <v>0.98</v>
      </c>
      <c r="M65" s="44">
        <f t="shared" si="54"/>
        <v>0.5</v>
      </c>
      <c r="N65" s="44">
        <f t="shared" si="55"/>
        <v>0.71</v>
      </c>
      <c r="O65" s="44">
        <f t="shared" si="56"/>
        <v>0.9</v>
      </c>
      <c r="P65" s="44">
        <f t="shared" si="57"/>
        <v>0.27</v>
      </c>
      <c r="Q65" s="44">
        <f t="shared" si="58"/>
        <v>0.22</v>
      </c>
      <c r="R65" s="44">
        <f t="shared" si="59"/>
        <v>0.17</v>
      </c>
      <c r="S65" s="44">
        <f t="shared" si="60"/>
        <v>0.15</v>
      </c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</row>
    <row r="66" spans="1:229" ht="15">
      <c r="A66" s="25" t="s">
        <v>64</v>
      </c>
      <c r="B66" s="31">
        <v>5</v>
      </c>
      <c r="C66" s="25" t="s">
        <v>66</v>
      </c>
      <c r="D66" s="27" t="s">
        <v>110</v>
      </c>
      <c r="E66" s="28" t="s">
        <v>111</v>
      </c>
      <c r="F66" s="27" t="s">
        <v>112</v>
      </c>
      <c r="G66" s="44">
        <f t="shared" si="48"/>
        <v>0.2</v>
      </c>
      <c r="H66" s="44">
        <f t="shared" si="49"/>
        <v>0.26</v>
      </c>
      <c r="I66" s="44">
        <f t="shared" si="50"/>
        <v>0.4</v>
      </c>
      <c r="J66" s="44">
        <f t="shared" si="51"/>
        <v>0.8</v>
      </c>
      <c r="K66" s="44">
        <f t="shared" si="52"/>
        <v>0.24</v>
      </c>
      <c r="L66" s="44">
        <f t="shared" si="53"/>
        <v>0.98</v>
      </c>
      <c r="M66" s="44">
        <f t="shared" si="54"/>
        <v>0.8</v>
      </c>
      <c r="N66" s="44">
        <f t="shared" si="55"/>
        <v>0.86</v>
      </c>
      <c r="O66" s="44">
        <f t="shared" si="56"/>
        <v>0.9</v>
      </c>
      <c r="P66" s="44">
        <f t="shared" si="57"/>
        <v>0.36</v>
      </c>
      <c r="Q66" s="44">
        <f t="shared" si="58"/>
        <v>0.22</v>
      </c>
      <c r="R66" s="44">
        <f t="shared" si="59"/>
        <v>0.17</v>
      </c>
      <c r="S66" s="44">
        <f t="shared" si="60"/>
        <v>0.15</v>
      </c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</row>
    <row r="67" spans="1:229" ht="15">
      <c r="A67" s="25" t="s">
        <v>64</v>
      </c>
      <c r="B67" s="26">
        <v>5</v>
      </c>
      <c r="C67" s="25" t="s">
        <v>67</v>
      </c>
      <c r="D67" s="27" t="s">
        <v>113</v>
      </c>
      <c r="E67" s="28" t="s">
        <v>114</v>
      </c>
      <c r="F67" s="27" t="s">
        <v>115</v>
      </c>
      <c r="G67" s="44">
        <f t="shared" si="48"/>
        <v>0.2</v>
      </c>
      <c r="H67" s="44">
        <f t="shared" si="49"/>
        <v>0.26</v>
      </c>
      <c r="I67" s="44">
        <f t="shared" si="50"/>
        <v>0.4</v>
      </c>
      <c r="J67" s="44">
        <f t="shared" si="51"/>
        <v>0.8</v>
      </c>
      <c r="K67" s="44">
        <f t="shared" si="52"/>
        <v>0.24</v>
      </c>
      <c r="L67" s="44">
        <f t="shared" si="53"/>
        <v>0.98</v>
      </c>
      <c r="M67" s="44">
        <f t="shared" si="54"/>
        <v>0.65</v>
      </c>
      <c r="N67" s="44">
        <f t="shared" si="55"/>
        <v>0.8</v>
      </c>
      <c r="O67" s="44">
        <f t="shared" si="56"/>
        <v>0.9</v>
      </c>
      <c r="P67" s="44">
        <f t="shared" si="57"/>
        <v>0.27</v>
      </c>
      <c r="Q67" s="44">
        <f t="shared" si="58"/>
        <v>0.22</v>
      </c>
      <c r="R67" s="44">
        <f t="shared" si="59"/>
        <v>0.17</v>
      </c>
      <c r="S67" s="44">
        <f t="shared" si="60"/>
        <v>0.15</v>
      </c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</row>
    <row r="68" spans="1:229" ht="15">
      <c r="A68" s="25" t="s">
        <v>64</v>
      </c>
      <c r="B68" s="31">
        <v>5</v>
      </c>
      <c r="C68" s="25" t="s">
        <v>103</v>
      </c>
      <c r="D68" s="27" t="s">
        <v>104</v>
      </c>
      <c r="E68" s="28" t="s">
        <v>105</v>
      </c>
      <c r="F68" s="27" t="s">
        <v>106</v>
      </c>
      <c r="G68" s="44">
        <f t="shared" si="48"/>
        <v>0.3</v>
      </c>
      <c r="H68" s="44">
        <f t="shared" si="49"/>
        <v>0.28</v>
      </c>
      <c r="I68" s="44">
        <f t="shared" si="50"/>
        <v>0.61</v>
      </c>
      <c r="J68" s="44">
        <f t="shared" si="51"/>
        <v>0.82</v>
      </c>
      <c r="K68" s="44">
        <f t="shared" si="52"/>
        <v>0.24</v>
      </c>
      <c r="L68" s="44">
        <f t="shared" si="53"/>
        <v>0.98</v>
      </c>
      <c r="M68" s="44">
        <f t="shared" si="54"/>
        <v>0.65</v>
      </c>
      <c r="N68" s="44">
        <f t="shared" si="55"/>
        <v>0.78</v>
      </c>
      <c r="O68" s="44">
        <f t="shared" si="56"/>
        <v>0.9</v>
      </c>
      <c r="P68" s="44">
        <f t="shared" si="57"/>
        <v>0.29</v>
      </c>
      <c r="Q68" s="44">
        <f t="shared" si="58"/>
        <v>0.22</v>
      </c>
      <c r="R68" s="44">
        <f t="shared" si="59"/>
        <v>0.17</v>
      </c>
      <c r="S68" s="44">
        <f t="shared" si="60"/>
        <v>0.15</v>
      </c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</row>
  </sheetData>
  <sheetProtection/>
  <mergeCells count="6">
    <mergeCell ref="A13:P13"/>
    <mergeCell ref="A59:P59"/>
    <mergeCell ref="A1:P1"/>
    <mergeCell ref="A24:P24"/>
    <mergeCell ref="A46:P46"/>
    <mergeCell ref="A35:P35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A10"/>
    </sheetView>
  </sheetViews>
  <sheetFormatPr defaultColWidth="11.421875" defaultRowHeight="15"/>
  <cols>
    <col min="1" max="1" width="20.28125" style="68" bestFit="1" customWidth="1"/>
    <col min="2" max="2" width="36.7109375" style="68" bestFit="1" customWidth="1"/>
    <col min="3" max="3" width="14.421875" style="106" customWidth="1"/>
    <col min="4" max="4" width="14.140625" style="106" customWidth="1"/>
    <col min="5" max="5" width="7.140625" style="114" customWidth="1"/>
    <col min="6" max="6" width="8.421875" style="114" bestFit="1" customWidth="1"/>
    <col min="7" max="7" width="9.7109375" style="106" bestFit="1" customWidth="1"/>
    <col min="8" max="8" width="8.7109375" style="106" customWidth="1"/>
    <col min="9" max="9" width="7.140625" style="106" customWidth="1"/>
    <col min="10" max="10" width="9.8515625" style="106" customWidth="1"/>
    <col min="11" max="11" width="9.7109375" style="106" bestFit="1" customWidth="1"/>
    <col min="12" max="12" width="9.00390625" style="106" customWidth="1"/>
    <col min="13" max="16384" width="11.421875" style="106" customWidth="1"/>
  </cols>
  <sheetData>
    <row r="1" spans="1:12" ht="109.5" customHeight="1" thickBot="1" thickTop="1">
      <c r="A1" s="246" t="s">
        <v>0</v>
      </c>
      <c r="B1" s="249" t="s">
        <v>1</v>
      </c>
      <c r="C1" s="249" t="s">
        <v>63</v>
      </c>
      <c r="D1" s="252" t="s">
        <v>60</v>
      </c>
      <c r="E1" s="287" t="s">
        <v>189</v>
      </c>
      <c r="F1" s="288"/>
      <c r="G1" s="288"/>
      <c r="H1" s="288"/>
      <c r="I1" s="288"/>
      <c r="J1" s="288"/>
      <c r="K1" s="288"/>
      <c r="L1" s="288"/>
    </row>
    <row r="2" spans="1:12" ht="15" customHeight="1" thickTop="1">
      <c r="A2" s="247"/>
      <c r="B2" s="250"/>
      <c r="C2" s="286"/>
      <c r="D2" s="253"/>
      <c r="E2" s="268" t="s">
        <v>3</v>
      </c>
      <c r="F2" s="269"/>
      <c r="G2" s="269"/>
      <c r="H2" s="270"/>
      <c r="I2" s="277" t="s">
        <v>4</v>
      </c>
      <c r="J2" s="278"/>
      <c r="K2" s="278"/>
      <c r="L2" s="278"/>
    </row>
    <row r="3" spans="1:12" ht="15" customHeight="1">
      <c r="A3" s="247"/>
      <c r="B3" s="250"/>
      <c r="C3" s="286"/>
      <c r="D3" s="253"/>
      <c r="E3" s="271"/>
      <c r="F3" s="272"/>
      <c r="G3" s="272"/>
      <c r="H3" s="273"/>
      <c r="I3" s="271"/>
      <c r="J3" s="272"/>
      <c r="K3" s="272"/>
      <c r="L3" s="272"/>
    </row>
    <row r="4" spans="1:12" ht="15" customHeight="1">
      <c r="A4" s="247"/>
      <c r="B4" s="250"/>
      <c r="C4" s="286"/>
      <c r="D4" s="253"/>
      <c r="E4" s="271"/>
      <c r="F4" s="272"/>
      <c r="G4" s="272"/>
      <c r="H4" s="273"/>
      <c r="I4" s="271"/>
      <c r="J4" s="272"/>
      <c r="K4" s="272"/>
      <c r="L4" s="272"/>
    </row>
    <row r="5" spans="1:12" ht="15" customHeight="1">
      <c r="A5" s="247"/>
      <c r="B5" s="250"/>
      <c r="C5" s="286"/>
      <c r="D5" s="253"/>
      <c r="E5" s="271"/>
      <c r="F5" s="272"/>
      <c r="G5" s="272"/>
      <c r="H5" s="273"/>
      <c r="I5" s="271"/>
      <c r="J5" s="272"/>
      <c r="K5" s="272"/>
      <c r="L5" s="272"/>
    </row>
    <row r="6" spans="1:12" ht="15" customHeight="1">
      <c r="A6" s="247"/>
      <c r="B6" s="250"/>
      <c r="C6" s="286"/>
      <c r="D6" s="253"/>
      <c r="E6" s="271"/>
      <c r="F6" s="272"/>
      <c r="G6" s="272"/>
      <c r="H6" s="273"/>
      <c r="I6" s="271"/>
      <c r="J6" s="272"/>
      <c r="K6" s="272"/>
      <c r="L6" s="272"/>
    </row>
    <row r="7" spans="1:12" ht="15" customHeight="1">
      <c r="A7" s="247"/>
      <c r="B7" s="250"/>
      <c r="C7" s="286"/>
      <c r="D7" s="253"/>
      <c r="E7" s="271"/>
      <c r="F7" s="272"/>
      <c r="G7" s="272"/>
      <c r="H7" s="273"/>
      <c r="I7" s="271"/>
      <c r="J7" s="272"/>
      <c r="K7" s="272"/>
      <c r="L7" s="272"/>
    </row>
    <row r="8" spans="1:12" ht="15" customHeight="1">
      <c r="A8" s="247"/>
      <c r="B8" s="250"/>
      <c r="C8" s="286"/>
      <c r="D8" s="253"/>
      <c r="E8" s="271"/>
      <c r="F8" s="272"/>
      <c r="G8" s="272"/>
      <c r="H8" s="273"/>
      <c r="I8" s="271"/>
      <c r="J8" s="272"/>
      <c r="K8" s="272"/>
      <c r="L8" s="272"/>
    </row>
    <row r="9" spans="1:12" ht="15.75" customHeight="1" thickBot="1">
      <c r="A9" s="247"/>
      <c r="B9" s="250"/>
      <c r="C9" s="286"/>
      <c r="D9" s="253"/>
      <c r="E9" s="274"/>
      <c r="F9" s="275"/>
      <c r="G9" s="275"/>
      <c r="H9" s="276"/>
      <c r="I9" s="279"/>
      <c r="J9" s="280"/>
      <c r="K9" s="280"/>
      <c r="L9" s="280"/>
    </row>
    <row r="10" spans="1:12" ht="67.5" customHeight="1" thickBot="1" thickTop="1">
      <c r="A10" s="248"/>
      <c r="B10" s="251"/>
      <c r="C10" s="286"/>
      <c r="D10" s="254"/>
      <c r="E10" s="281" t="s">
        <v>190</v>
      </c>
      <c r="F10" s="282"/>
      <c r="G10" s="282"/>
      <c r="H10" s="283"/>
      <c r="I10" s="284" t="s">
        <v>191</v>
      </c>
      <c r="J10" s="285"/>
      <c r="K10" s="285"/>
      <c r="L10" s="285"/>
    </row>
    <row r="11" spans="1:12" ht="22.5" thickBot="1">
      <c r="A11" s="107"/>
      <c r="B11" s="107"/>
      <c r="C11" s="251"/>
      <c r="D11" s="108" t="s">
        <v>61</v>
      </c>
      <c r="E11" s="109" t="s">
        <v>20</v>
      </c>
      <c r="F11" s="109" t="s">
        <v>23</v>
      </c>
      <c r="G11" s="109" t="s">
        <v>25</v>
      </c>
      <c r="H11" s="109" t="s">
        <v>24</v>
      </c>
      <c r="I11" s="109" t="s">
        <v>20</v>
      </c>
      <c r="J11" s="109" t="s">
        <v>23</v>
      </c>
      <c r="K11" s="109" t="s">
        <v>25</v>
      </c>
      <c r="L11" s="109" t="s">
        <v>24</v>
      </c>
    </row>
    <row r="12" spans="1:12" s="68" customFormat="1" ht="13.5" thickBot="1">
      <c r="A12" s="1" t="s">
        <v>78</v>
      </c>
      <c r="B12" s="65" t="s">
        <v>79</v>
      </c>
      <c r="C12" s="83">
        <f aca="true" t="shared" si="0" ref="C12:C17">+D12</f>
        <v>1</v>
      </c>
      <c r="D12" s="80">
        <f>+G12/K12</f>
        <v>1</v>
      </c>
      <c r="E12" s="110">
        <v>541</v>
      </c>
      <c r="F12" s="110">
        <v>875</v>
      </c>
      <c r="G12" s="111">
        <v>1155</v>
      </c>
      <c r="H12" s="111"/>
      <c r="I12" s="111">
        <v>541</v>
      </c>
      <c r="J12" s="140">
        <v>875</v>
      </c>
      <c r="K12" s="140">
        <v>1155</v>
      </c>
      <c r="L12" s="112"/>
    </row>
    <row r="13" spans="1:12" s="68" customFormat="1" ht="13.5" thickBot="1">
      <c r="A13" s="1" t="s">
        <v>53</v>
      </c>
      <c r="B13" s="65" t="s">
        <v>80</v>
      </c>
      <c r="C13" s="83">
        <f t="shared" si="0"/>
        <v>1</v>
      </c>
      <c r="D13" s="80">
        <f>+F13/J13</f>
        <v>1</v>
      </c>
      <c r="E13" s="110">
        <v>846</v>
      </c>
      <c r="F13" s="110">
        <v>1307</v>
      </c>
      <c r="G13" s="111">
        <v>1155</v>
      </c>
      <c r="H13" s="111"/>
      <c r="I13" s="111">
        <v>846</v>
      </c>
      <c r="J13" s="140">
        <v>1307</v>
      </c>
      <c r="K13" s="140">
        <v>1612</v>
      </c>
      <c r="L13" s="112"/>
    </row>
    <row r="14" spans="1:12" s="68" customFormat="1" ht="13.5" thickBot="1">
      <c r="A14" s="1" t="s">
        <v>54</v>
      </c>
      <c r="B14" s="65" t="s">
        <v>81</v>
      </c>
      <c r="C14" s="83">
        <f t="shared" si="0"/>
        <v>1</v>
      </c>
      <c r="D14" s="80">
        <f>+F14/J14</f>
        <v>1</v>
      </c>
      <c r="E14" s="110">
        <v>981</v>
      </c>
      <c r="F14" s="110">
        <v>1443</v>
      </c>
      <c r="G14" s="111">
        <v>1155</v>
      </c>
      <c r="H14" s="111"/>
      <c r="I14" s="111">
        <v>982</v>
      </c>
      <c r="J14" s="140">
        <v>1443</v>
      </c>
      <c r="K14" s="140">
        <v>1730</v>
      </c>
      <c r="L14" s="112"/>
    </row>
    <row r="15" spans="1:12" s="68" customFormat="1" ht="13.5" thickBot="1">
      <c r="A15" s="1" t="s">
        <v>55</v>
      </c>
      <c r="B15" s="65" t="s">
        <v>82</v>
      </c>
      <c r="C15" s="83">
        <f t="shared" si="0"/>
        <v>1</v>
      </c>
      <c r="D15" s="80">
        <f>+F15/J15</f>
        <v>1</v>
      </c>
      <c r="E15" s="110">
        <v>461</v>
      </c>
      <c r="F15" s="110">
        <v>525</v>
      </c>
      <c r="G15" s="111">
        <v>1155</v>
      </c>
      <c r="H15" s="111"/>
      <c r="I15" s="111">
        <v>461</v>
      </c>
      <c r="J15" s="140">
        <v>525</v>
      </c>
      <c r="K15" s="140">
        <v>622</v>
      </c>
      <c r="L15" s="112"/>
    </row>
    <row r="16" spans="1:12" s="67" customFormat="1" ht="13.5" thickBot="1">
      <c r="A16" s="1" t="s">
        <v>56</v>
      </c>
      <c r="B16" s="65" t="s">
        <v>83</v>
      </c>
      <c r="C16" s="83">
        <f t="shared" si="0"/>
        <v>1</v>
      </c>
      <c r="D16" s="80">
        <f>+F16/J16</f>
        <v>1</v>
      </c>
      <c r="E16" s="110">
        <v>949</v>
      </c>
      <c r="F16" s="110">
        <v>1337</v>
      </c>
      <c r="G16" s="111">
        <v>1155</v>
      </c>
      <c r="H16" s="111"/>
      <c r="I16" s="111">
        <v>949</v>
      </c>
      <c r="J16" s="140">
        <v>1337</v>
      </c>
      <c r="K16" s="140">
        <v>1556</v>
      </c>
      <c r="L16" s="113"/>
    </row>
    <row r="17" spans="1:11" ht="16.5" customHeight="1" thickBot="1">
      <c r="A17" s="1" t="s">
        <v>57</v>
      </c>
      <c r="B17" s="65" t="s">
        <v>84</v>
      </c>
      <c r="C17" s="83">
        <f t="shared" si="0"/>
        <v>1</v>
      </c>
      <c r="D17" s="80">
        <f>+F17/J17</f>
        <v>1</v>
      </c>
      <c r="E17" s="110">
        <v>498</v>
      </c>
      <c r="F17" s="110">
        <v>720</v>
      </c>
      <c r="G17" s="111">
        <v>1155</v>
      </c>
      <c r="H17" s="111"/>
      <c r="I17" s="111">
        <v>498</v>
      </c>
      <c r="J17" s="140">
        <v>720</v>
      </c>
      <c r="K17" s="140">
        <v>856</v>
      </c>
    </row>
    <row r="18" spans="1:6" s="120" customFormat="1" ht="14.25">
      <c r="A18" s="70"/>
      <c r="B18" s="69" t="s">
        <v>141</v>
      </c>
      <c r="E18" s="121"/>
      <c r="F18" s="121"/>
    </row>
  </sheetData>
  <sheetProtection/>
  <mergeCells count="9">
    <mergeCell ref="E2:H9"/>
    <mergeCell ref="I2:L9"/>
    <mergeCell ref="E10:H10"/>
    <mergeCell ref="I10:L10"/>
    <mergeCell ref="A1:A10"/>
    <mergeCell ref="B1:B10"/>
    <mergeCell ref="C1:C11"/>
    <mergeCell ref="D1:D10"/>
    <mergeCell ref="E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1"/>
  <sheetViews>
    <sheetView zoomScale="90" zoomScaleNormal="90"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5.28125" style="0" bestFit="1" customWidth="1"/>
    <col min="3" max="3" width="14.421875" style="0" customWidth="1"/>
    <col min="4" max="4" width="11.00390625" style="0" bestFit="1" customWidth="1"/>
    <col min="5" max="5" width="7.140625" style="0" bestFit="1" customWidth="1"/>
    <col min="6" max="6" width="9.421875" style="0" bestFit="1" customWidth="1"/>
    <col min="7" max="7" width="7.7109375" style="0" bestFit="1" customWidth="1"/>
    <col min="8" max="8" width="6.28125" style="0" bestFit="1" customWidth="1"/>
    <col min="9" max="10" width="7.00390625" style="0" bestFit="1" customWidth="1"/>
    <col min="11" max="11" width="5.7109375" style="0" bestFit="1" customWidth="1"/>
    <col min="12" max="12" width="8.421875" style="0" bestFit="1" customWidth="1"/>
    <col min="13" max="13" width="8.140625" style="0" bestFit="1" customWidth="1"/>
    <col min="14" max="15" width="8.421875" style="0" bestFit="1" customWidth="1"/>
    <col min="16" max="16" width="7.7109375" style="0" bestFit="1" customWidth="1"/>
    <col min="17" max="17" width="9.421875" style="0" customWidth="1"/>
    <col min="18" max="18" width="22.7109375" style="0" customWidth="1"/>
    <col min="19" max="19" width="9.7109375" style="0" bestFit="1" customWidth="1"/>
    <col min="20" max="20" width="8.57421875" style="0" bestFit="1" customWidth="1"/>
    <col min="21" max="22" width="8.421875" style="0" customWidth="1"/>
    <col min="23" max="23" width="7.421875" style="0" bestFit="1" customWidth="1"/>
    <col min="24" max="24" width="7.140625" style="0" bestFit="1" customWidth="1"/>
    <col min="25" max="25" width="14.140625" style="0" customWidth="1"/>
    <col min="26" max="26" width="8.421875" style="0" customWidth="1"/>
    <col min="27" max="27" width="9.421875" style="0" bestFit="1" customWidth="1"/>
    <col min="28" max="28" width="7.7109375" style="0" bestFit="1" customWidth="1"/>
    <col min="29" max="29" width="6.28125" style="0" bestFit="1" customWidth="1"/>
    <col min="30" max="30" width="6.421875" style="0" bestFit="1" customWidth="1"/>
    <col min="31" max="31" width="6.00390625" style="0" bestFit="1" customWidth="1"/>
    <col min="32" max="32" width="5.7109375" style="0" bestFit="1" customWidth="1"/>
    <col min="33" max="33" width="8.421875" style="0" bestFit="1" customWidth="1"/>
    <col min="34" max="34" width="8.140625" style="0" bestFit="1" customWidth="1"/>
    <col min="35" max="36" width="8.421875" style="0" bestFit="1" customWidth="1"/>
    <col min="37" max="37" width="7.7109375" style="0" bestFit="1" customWidth="1"/>
    <col min="38" max="38" width="6.8515625" style="0" customWidth="1"/>
    <col min="39" max="39" width="7.140625" style="0" bestFit="1" customWidth="1"/>
    <col min="40" max="40" width="9.421875" style="0" bestFit="1" customWidth="1"/>
    <col min="41" max="41" width="7.7109375" style="0" bestFit="1" customWidth="1"/>
    <col min="42" max="42" width="6.28125" style="0" bestFit="1" customWidth="1"/>
    <col min="43" max="43" width="6.421875" style="0" bestFit="1" customWidth="1"/>
    <col min="44" max="44" width="6.00390625" style="0" bestFit="1" customWidth="1"/>
    <col min="45" max="45" width="5.7109375" style="0" bestFit="1" customWidth="1"/>
    <col min="46" max="46" width="8.421875" style="0" bestFit="1" customWidth="1"/>
    <col min="47" max="47" width="8.140625" style="0" bestFit="1" customWidth="1"/>
    <col min="48" max="49" width="8.421875" style="0" bestFit="1" customWidth="1"/>
    <col min="50" max="50" width="7.7109375" style="0" bestFit="1" customWidth="1"/>
    <col min="51" max="51" width="7.421875" style="0" customWidth="1"/>
  </cols>
  <sheetData>
    <row r="1" spans="1:51" ht="73.5" customHeight="1" thickBot="1" thickTop="1">
      <c r="A1" s="166" t="s">
        <v>0</v>
      </c>
      <c r="B1" s="169" t="s">
        <v>1</v>
      </c>
      <c r="C1" s="184" t="s">
        <v>63</v>
      </c>
      <c r="D1" s="181" t="s">
        <v>60</v>
      </c>
      <c r="E1" s="180" t="s">
        <v>2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</row>
    <row r="2" spans="1:51" ht="15" customHeight="1">
      <c r="A2" s="167"/>
      <c r="B2" s="170"/>
      <c r="C2" s="185"/>
      <c r="D2" s="182"/>
      <c r="E2" s="171" t="s">
        <v>3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4" t="s">
        <v>4</v>
      </c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5"/>
    </row>
    <row r="3" spans="1:51" ht="15" customHeight="1">
      <c r="A3" s="167"/>
      <c r="B3" s="170"/>
      <c r="C3" s="185"/>
      <c r="D3" s="18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6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7"/>
    </row>
    <row r="4" spans="1:51" ht="15" customHeight="1">
      <c r="A4" s="167"/>
      <c r="B4" s="170"/>
      <c r="C4" s="185"/>
      <c r="D4" s="18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6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7"/>
    </row>
    <row r="5" spans="1:51" ht="15" customHeight="1">
      <c r="A5" s="167"/>
      <c r="B5" s="170"/>
      <c r="C5" s="185"/>
      <c r="D5" s="18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6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7"/>
    </row>
    <row r="6" spans="1:51" ht="15" customHeight="1">
      <c r="A6" s="167"/>
      <c r="B6" s="170"/>
      <c r="C6" s="185"/>
      <c r="D6" s="18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6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7"/>
    </row>
    <row r="7" spans="1:51" ht="15" customHeight="1">
      <c r="A7" s="167"/>
      <c r="B7" s="170"/>
      <c r="C7" s="185"/>
      <c r="D7" s="18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6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7"/>
    </row>
    <row r="8" spans="1:51" ht="15" customHeight="1">
      <c r="A8" s="167"/>
      <c r="B8" s="170"/>
      <c r="C8" s="185"/>
      <c r="D8" s="18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6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7"/>
    </row>
    <row r="9" spans="1:51" ht="15.75" customHeight="1" thickBot="1">
      <c r="A9" s="167"/>
      <c r="B9" s="170"/>
      <c r="C9" s="185"/>
      <c r="D9" s="18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8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9"/>
    </row>
    <row r="10" spans="1:51" ht="70.5" customHeight="1" thickBot="1">
      <c r="A10" s="168"/>
      <c r="B10" s="163"/>
      <c r="C10" s="185"/>
      <c r="D10" s="183"/>
      <c r="E10" s="164" t="s">
        <v>5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15" t="s">
        <v>123</v>
      </c>
      <c r="S10" s="163" t="s">
        <v>6</v>
      </c>
      <c r="T10" s="164"/>
      <c r="U10" s="164"/>
      <c r="V10" s="164"/>
      <c r="W10" s="164"/>
      <c r="X10" s="165"/>
      <c r="Y10" s="116" t="s">
        <v>122</v>
      </c>
      <c r="Z10" s="163" t="s">
        <v>21</v>
      </c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3" t="s">
        <v>22</v>
      </c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5"/>
    </row>
    <row r="11" spans="1:51" ht="15.75" thickBot="1">
      <c r="A11" s="102"/>
      <c r="B11" s="117"/>
      <c r="C11" s="186"/>
      <c r="D11" s="118" t="s">
        <v>61</v>
      </c>
      <c r="E11" s="102" t="s">
        <v>7</v>
      </c>
      <c r="F11" s="102" t="s">
        <v>8</v>
      </c>
      <c r="G11" s="102" t="s">
        <v>9</v>
      </c>
      <c r="H11" s="102" t="s">
        <v>10</v>
      </c>
      <c r="I11" s="102" t="s">
        <v>11</v>
      </c>
      <c r="J11" s="102" t="s">
        <v>12</v>
      </c>
      <c r="K11" s="102" t="s">
        <v>13</v>
      </c>
      <c r="L11" s="102" t="s">
        <v>14</v>
      </c>
      <c r="M11" s="102" t="s">
        <v>15</v>
      </c>
      <c r="N11" s="102" t="s">
        <v>16</v>
      </c>
      <c r="O11" s="102" t="s">
        <v>17</v>
      </c>
      <c r="P11" s="102" t="s">
        <v>18</v>
      </c>
      <c r="Q11" s="102" t="s">
        <v>19</v>
      </c>
      <c r="R11" s="119"/>
      <c r="S11" s="102" t="s">
        <v>134</v>
      </c>
      <c r="T11" s="117" t="s">
        <v>75</v>
      </c>
      <c r="U11" s="117" t="s">
        <v>20</v>
      </c>
      <c r="V11" s="117" t="s">
        <v>23</v>
      </c>
      <c r="W11" s="117" t="s">
        <v>25</v>
      </c>
      <c r="X11" s="117" t="s">
        <v>24</v>
      </c>
      <c r="Y11" s="119" t="s">
        <v>74</v>
      </c>
      <c r="Z11" s="102" t="s">
        <v>7</v>
      </c>
      <c r="AA11" s="102" t="s">
        <v>8</v>
      </c>
      <c r="AB11" s="102" t="s">
        <v>9</v>
      </c>
      <c r="AC11" s="102" t="s">
        <v>10</v>
      </c>
      <c r="AD11" s="102" t="s">
        <v>11</v>
      </c>
      <c r="AE11" s="102" t="s">
        <v>12</v>
      </c>
      <c r="AF11" s="102" t="s">
        <v>13</v>
      </c>
      <c r="AG11" s="102" t="s">
        <v>14</v>
      </c>
      <c r="AH11" s="102" t="s">
        <v>15</v>
      </c>
      <c r="AI11" s="102" t="s">
        <v>16</v>
      </c>
      <c r="AJ11" s="102" t="s">
        <v>17</v>
      </c>
      <c r="AK11" s="102" t="s">
        <v>18</v>
      </c>
      <c r="AL11" s="102" t="s">
        <v>19</v>
      </c>
      <c r="AM11" s="102" t="s">
        <v>7</v>
      </c>
      <c r="AN11" s="102" t="s">
        <v>8</v>
      </c>
      <c r="AO11" s="102" t="s">
        <v>9</v>
      </c>
      <c r="AP11" s="102" t="s">
        <v>10</v>
      </c>
      <c r="AQ11" s="102" t="s">
        <v>11</v>
      </c>
      <c r="AR11" s="102" t="s">
        <v>12</v>
      </c>
      <c r="AS11" s="102" t="s">
        <v>13</v>
      </c>
      <c r="AT11" s="102" t="s">
        <v>14</v>
      </c>
      <c r="AU11" s="102" t="s">
        <v>15</v>
      </c>
      <c r="AV11" s="102" t="s">
        <v>16</v>
      </c>
      <c r="AW11" s="102" t="s">
        <v>17</v>
      </c>
      <c r="AX11" s="102" t="s">
        <v>18</v>
      </c>
      <c r="AY11" s="102" t="s">
        <v>19</v>
      </c>
    </row>
    <row r="12" spans="1:51" s="67" customFormat="1" ht="15.75" thickBot="1">
      <c r="A12" s="1" t="s">
        <v>78</v>
      </c>
      <c r="B12" s="65" t="s">
        <v>79</v>
      </c>
      <c r="C12" s="83">
        <f>+D12/'Meta Corte Hosp'!G50</f>
        <v>1.6469846926026923</v>
      </c>
      <c r="D12" s="80">
        <f aca="true" t="shared" si="0" ref="D12:D17">+Q12/R12</f>
        <v>0.3417493237150586</v>
      </c>
      <c r="E12">
        <f>VLOOKUP($B12,'[3]NUM1'!$G$2:$R$157,2,FALSE)</f>
        <v>8</v>
      </c>
      <c r="F12">
        <f>VLOOKUP($B12,'[3]NUM1'!$G$2:$R$157,3,FALSE)</f>
        <v>92</v>
      </c>
      <c r="G12">
        <f>VLOOKUP($B12,'[3]NUM1'!$G$2:$R$157,4,FALSE)</f>
        <v>31</v>
      </c>
      <c r="H12">
        <f>VLOOKUP($B12,'[3]NUM1'!$G$2:$R$157,5,FALSE)</f>
        <v>32</v>
      </c>
      <c r="I12">
        <f>VLOOKUP($B12,'[3]NUM1'!$G$2:$R$157,6,FALSE)</f>
        <v>59</v>
      </c>
      <c r="J12">
        <f>VLOOKUP($B12,'[3]NUM1'!$G$2:$R$157,7,FALSE)</f>
        <v>48</v>
      </c>
      <c r="K12">
        <f>VLOOKUP($B12,'[3]NUM1'!$G$2:$R$157,8,FALSE)</f>
        <v>2</v>
      </c>
      <c r="L12">
        <f>VLOOKUP($B12,'[3]NUM1'!$G$2:$R$157,9,FALSE)</f>
        <v>49</v>
      </c>
      <c r="M12" s="63">
        <f>VLOOKUP($B12,'[3]NUM1'!$G$2:$R$157,10,FALSE)</f>
        <v>22</v>
      </c>
      <c r="N12" s="63">
        <f>VLOOKUP($B12,'[3]NUM1'!$G$2:$R$157,11,FALSE)</f>
        <v>36</v>
      </c>
      <c r="O12" s="63"/>
      <c r="P12" s="63"/>
      <c r="Q12" s="95">
        <f aca="true" t="shared" si="1" ref="Q12:Q17">SUM(E12:P12)</f>
        <v>379</v>
      </c>
      <c r="R12" s="63">
        <f aca="true" t="shared" si="2" ref="R12:R17">+Y12-W12</f>
        <v>1109</v>
      </c>
      <c r="S12" s="4">
        <v>39</v>
      </c>
      <c r="T12" s="7">
        <f aca="true" t="shared" si="3" ref="T12:T17">+S12+(Z12+AA12+AB12)-(AM12+AN12+AO12)</f>
        <v>40</v>
      </c>
      <c r="U12" s="4">
        <f>VLOOKUP($B12,'[2]DEN1'!$G$2:$I$157,2,FALSE)</f>
        <v>47</v>
      </c>
      <c r="V12" s="3">
        <f aca="true" t="shared" si="4" ref="V12:V17">+U12+(AF12+AG12)-(AS12+AT12)</f>
        <v>49</v>
      </c>
      <c r="W12" s="89">
        <f aca="true" t="shared" si="5" ref="W12:W17">+U12+(AF12+AG12+AH12+AI12)-(AS12+AT12+AU12+AV12)</f>
        <v>53</v>
      </c>
      <c r="X12" s="5"/>
      <c r="Y12" s="8">
        <v>1162</v>
      </c>
      <c r="Z12">
        <f>VLOOKUP($B12,'[3]ACT DEN1'!$H$3:$S$142,2,FALSE)</f>
        <v>1</v>
      </c>
      <c r="AA12">
        <f>VLOOKUP($B12,'[3]ACT DEN1'!$H$3:$S$142,3,FALSE)</f>
        <v>0</v>
      </c>
      <c r="AB12">
        <f>VLOOKUP($B12,'[3]ACT DEN1'!$H$3:$S$142,4,FALSE)</f>
        <v>1</v>
      </c>
      <c r="AC12">
        <f>VLOOKUP($B12,'[3]ACT DEN1'!$H$3:$S$142,5,FALSE)</f>
        <v>0</v>
      </c>
      <c r="AD12">
        <f>VLOOKUP($B12,'[3]ACT DEN1'!$H$3:$S$142,6,FALSE)</f>
        <v>3</v>
      </c>
      <c r="AE12">
        <f>VLOOKUP($B12,'[3]ACT DEN1'!$H$3:$S$142,7,FALSE)</f>
        <v>2</v>
      </c>
      <c r="AF12">
        <f>VLOOKUP($B12,'[3]ACT DEN1'!$H$3:$S$142,8,FALSE)</f>
        <v>1</v>
      </c>
      <c r="AG12">
        <f>VLOOKUP($B12,'[3]ACT DEN1'!$H$3:$S$142,9,FALSE)</f>
        <v>2</v>
      </c>
      <c r="AH12" s="2">
        <f>VLOOKUP($B12,'[3]ACT DEN1'!$H$3:$S$142,10,FALSE)</f>
        <v>3</v>
      </c>
      <c r="AI12" s="6">
        <f>VLOOKUP($B12,'[3]ACT DEN1'!$H$3:$S$142,11,FALSE)</f>
        <v>2</v>
      </c>
      <c r="AJ12" s="2"/>
      <c r="AK12" s="2"/>
      <c r="AL12" s="4">
        <f aca="true" t="shared" si="6" ref="AL12:AL17">SUM(Z12:AK12)</f>
        <v>15</v>
      </c>
      <c r="AM12">
        <f>VLOOKUP($B12,'[3]ACT DEN1'!$AC$3:$AN$128,2,FALSE)</f>
        <v>0</v>
      </c>
      <c r="AN12">
        <f>VLOOKUP($B12,'[3]ACT DEN1'!$AC$3:$AN$128,3,FALSE)</f>
        <v>0</v>
      </c>
      <c r="AO12">
        <f>VLOOKUP($B12,'[3]ACT DEN1'!$AC$3:$AN$128,4,FALSE)</f>
        <v>1</v>
      </c>
      <c r="AP12">
        <f>VLOOKUP($B12,'[3]ACT DEN1'!$AC$3:$AN$128,5,FALSE)</f>
        <v>0</v>
      </c>
      <c r="AQ12">
        <f>VLOOKUP($B12,'[3]ACT DEN1'!$AC$3:$AN$128,6,FALSE)</f>
        <v>2</v>
      </c>
      <c r="AR12">
        <f>VLOOKUP($B12,'[3]ACT DEN1'!$AC$3:$AN$128,7,FALSE)</f>
        <v>0</v>
      </c>
      <c r="AS12">
        <f>VLOOKUP($B12,'[3]ACT DEN1'!$AC$3:$AN$128,8,FALSE)</f>
        <v>0</v>
      </c>
      <c r="AT12">
        <f>VLOOKUP($B12,'[3]ACT DEN1'!$AC$3:$AN$128,9,FALSE)</f>
        <v>1</v>
      </c>
      <c r="AU12" s="2">
        <f>VLOOKUP($B12,'[3]ACT DEN1'!$AC$3:$AN$128,10,FALSE)</f>
        <v>1</v>
      </c>
      <c r="AV12" s="2">
        <f>VLOOKUP($B12,'[3]ACT DEN1'!$AC$3:$AN$128,11,FALSE)</f>
        <v>0</v>
      </c>
      <c r="AW12" s="2"/>
      <c r="AX12" s="2"/>
      <c r="AY12" s="4">
        <f aca="true" t="shared" si="7" ref="AY12:AY17">SUM(AM12:AX12)</f>
        <v>5</v>
      </c>
    </row>
    <row r="13" spans="1:51" s="67" customFormat="1" ht="15.75" thickBot="1">
      <c r="A13" s="1" t="s">
        <v>53</v>
      </c>
      <c r="B13" s="65" t="s">
        <v>80</v>
      </c>
      <c r="C13" s="83">
        <f>+D13/'Meta Corte Hosp'!G51</f>
        <v>0.29803165867591197</v>
      </c>
      <c r="D13" s="81">
        <f t="shared" si="0"/>
        <v>0.044525929806181246</v>
      </c>
      <c r="E13">
        <f>VLOOKUP($B13,'[3]NUM1'!$G$2:$R$157,2,FALSE)</f>
        <v>7</v>
      </c>
      <c r="F13">
        <f>VLOOKUP($B13,'[3]NUM1'!$G$2:$R$157,3,FALSE)</f>
        <v>9</v>
      </c>
      <c r="G13">
        <f>VLOOKUP($B13,'[3]NUM1'!$G$2:$R$157,4,FALSE)</f>
        <v>6</v>
      </c>
      <c r="H13">
        <f>VLOOKUP($B13,'[3]NUM1'!$G$2:$R$157,5,FALSE)</f>
        <v>7</v>
      </c>
      <c r="I13">
        <f>VLOOKUP($B13,'[3]NUM1'!$G$2:$R$157,6,FALSE)</f>
        <v>10</v>
      </c>
      <c r="J13">
        <f>VLOOKUP($B13,'[3]NUM1'!$G$2:$R$157,7,FALSE)</f>
        <v>19</v>
      </c>
      <c r="K13">
        <f>VLOOKUP($B13,'[3]NUM1'!$G$2:$R$157,8,FALSE)</f>
        <v>9</v>
      </c>
      <c r="L13">
        <f>VLOOKUP($B13,'[3]NUM1'!$G$2:$R$157,9,FALSE)</f>
        <v>5</v>
      </c>
      <c r="M13" s="63">
        <f>VLOOKUP($B13,'[3]NUM1'!$G$2:$R$157,10,FALSE)</f>
        <v>10</v>
      </c>
      <c r="N13" s="63">
        <f>VLOOKUP($B13,'[3]NUM1'!$G$2:$R$157,11,FALSE)</f>
        <v>3</v>
      </c>
      <c r="O13" s="63"/>
      <c r="P13" s="63"/>
      <c r="Q13" s="95">
        <f t="shared" si="1"/>
        <v>85</v>
      </c>
      <c r="R13" s="63">
        <f t="shared" si="2"/>
        <v>1909</v>
      </c>
      <c r="S13" s="4">
        <v>24</v>
      </c>
      <c r="T13" s="7">
        <f t="shared" si="3"/>
        <v>27</v>
      </c>
      <c r="U13" s="4">
        <f>VLOOKUP($B13,'[2]DEN1'!$G$2:$I$157,2,FALSE)</f>
        <v>42</v>
      </c>
      <c r="V13" s="3">
        <f t="shared" si="4"/>
        <v>45</v>
      </c>
      <c r="W13" s="89">
        <f t="shared" si="5"/>
        <v>51</v>
      </c>
      <c r="X13" s="5"/>
      <c r="Y13" s="8">
        <v>1960</v>
      </c>
      <c r="Z13">
        <f>VLOOKUP($B13,'[3]ACT DEN1'!$H$3:$S$142,2,FALSE)</f>
        <v>1</v>
      </c>
      <c r="AA13">
        <f>VLOOKUP($B13,'[3]ACT DEN1'!$H$3:$S$142,3,FALSE)</f>
        <v>0</v>
      </c>
      <c r="AB13">
        <f>VLOOKUP($B13,'[3]ACT DEN1'!$H$3:$S$142,4,FALSE)</f>
        <v>2</v>
      </c>
      <c r="AC13">
        <f>VLOOKUP($B13,'[3]ACT DEN1'!$H$3:$S$142,5,FALSE)</f>
        <v>2</v>
      </c>
      <c r="AD13">
        <f>VLOOKUP($B13,'[3]ACT DEN1'!$H$3:$S$142,6,FALSE)</f>
        <v>0</v>
      </c>
      <c r="AE13">
        <f>VLOOKUP($B13,'[3]ACT DEN1'!$H$3:$S$142,7,FALSE)</f>
        <v>1</v>
      </c>
      <c r="AF13">
        <f>VLOOKUP($B13,'[3]ACT DEN1'!$H$3:$S$142,8,FALSE)</f>
        <v>0</v>
      </c>
      <c r="AG13">
        <f>VLOOKUP($B13,'[3]ACT DEN1'!$H$3:$S$142,9,FALSE)</f>
        <v>3</v>
      </c>
      <c r="AH13" s="2">
        <f>VLOOKUP($B13,'[3]ACT DEN1'!$H$3:$S$142,10,FALSE)</f>
        <v>4</v>
      </c>
      <c r="AI13" s="6">
        <f>VLOOKUP($B13,'[3]ACT DEN1'!$H$3:$S$142,11,FALSE)</f>
        <v>2</v>
      </c>
      <c r="AJ13" s="2"/>
      <c r="AK13" s="2"/>
      <c r="AL13" s="4">
        <f t="shared" si="6"/>
        <v>15</v>
      </c>
      <c r="AM13">
        <f>VLOOKUP($B13,'[3]ACT DEN1'!$AC$3:$AN$128,2,FALSE)</f>
        <v>0</v>
      </c>
      <c r="AN13">
        <f>VLOOKUP($B13,'[3]ACT DEN1'!$AC$3:$AN$128,3,FALSE)</f>
        <v>0</v>
      </c>
      <c r="AO13"/>
      <c r="AP13">
        <f>VLOOKUP($B13,'[3]ACT DEN1'!$AC$3:$AN$128,5,FALSE)</f>
        <v>0</v>
      </c>
      <c r="AQ13">
        <f>VLOOKUP($B13,'[3]ACT DEN1'!$AC$3:$AN$128,6,FALSE)</f>
        <v>0</v>
      </c>
      <c r="AR13">
        <f>VLOOKUP($B13,'[3]ACT DEN1'!$AC$3:$AN$128,7,FALSE)</f>
        <v>0</v>
      </c>
      <c r="AS13">
        <f>VLOOKUP($B13,'[3]ACT DEN1'!$AC$3:$AN$128,8,FALSE)</f>
        <v>0</v>
      </c>
      <c r="AT13">
        <f>VLOOKUP($B13,'[3]ACT DEN1'!$AC$3:$AN$128,9,FALSE)</f>
        <v>0</v>
      </c>
      <c r="AU13" s="2">
        <f>VLOOKUP($B13,'[3]ACT DEN1'!$AC$3:$AN$128,10,FALSE)</f>
        <v>0</v>
      </c>
      <c r="AV13" s="2">
        <f>VLOOKUP($B13,'[3]ACT DEN1'!$AC$3:$AN$128,11,FALSE)</f>
        <v>0</v>
      </c>
      <c r="AW13" s="2"/>
      <c r="AX13" s="2"/>
      <c r="AY13" s="4">
        <f t="shared" si="7"/>
        <v>0</v>
      </c>
    </row>
    <row r="14" spans="1:51" s="67" customFormat="1" ht="15.75" thickBot="1">
      <c r="A14" s="1" t="s">
        <v>54</v>
      </c>
      <c r="B14" s="65" t="s">
        <v>81</v>
      </c>
      <c r="C14" s="83">
        <f>+D14/'Meta Corte Hosp'!G52</f>
        <v>0.46935260335719947</v>
      </c>
      <c r="D14" s="81">
        <f t="shared" si="0"/>
        <v>0.07791253215729511</v>
      </c>
      <c r="E14">
        <f>VLOOKUP($B14,'[3]NUM1'!$G$2:$R$157,2,FALSE)</f>
        <v>16</v>
      </c>
      <c r="F14">
        <f>VLOOKUP($B14,'[3]NUM1'!$G$2:$R$157,3,FALSE)</f>
        <v>66</v>
      </c>
      <c r="G14">
        <f>VLOOKUP($B14,'[3]NUM1'!$G$2:$R$157,4,FALSE)</f>
        <v>20</v>
      </c>
      <c r="H14">
        <f>VLOOKUP($B14,'[3]NUM1'!$G$2:$R$157,5,FALSE)</f>
        <v>13</v>
      </c>
      <c r="I14">
        <f>VLOOKUP($B14,'[3]NUM1'!$G$2:$R$157,6,FALSE)</f>
        <v>12</v>
      </c>
      <c r="J14">
        <f>VLOOKUP($B14,'[3]NUM1'!$G$2:$R$157,7,FALSE)</f>
        <v>9</v>
      </c>
      <c r="K14">
        <f>VLOOKUP($B14,'[3]NUM1'!$G$2:$R$157,8,FALSE)</f>
        <v>21</v>
      </c>
      <c r="L14">
        <f>VLOOKUP($B14,'[3]NUM1'!$G$2:$R$157,9,FALSE)</f>
        <v>21</v>
      </c>
      <c r="M14" s="63">
        <f>VLOOKUP($B14,'[3]NUM1'!$G$2:$R$157,10,FALSE)</f>
        <v>18</v>
      </c>
      <c r="N14" s="63">
        <f>VLOOKUP($B14,'[3]NUM1'!$G$2:$R$157,11,FALSE)</f>
        <v>16</v>
      </c>
      <c r="O14" s="63"/>
      <c r="P14" s="63"/>
      <c r="Q14" s="95">
        <f t="shared" si="1"/>
        <v>212</v>
      </c>
      <c r="R14" s="63">
        <f t="shared" si="2"/>
        <v>2721</v>
      </c>
      <c r="S14" s="4">
        <v>20</v>
      </c>
      <c r="T14" s="7">
        <f t="shared" si="3"/>
        <v>19</v>
      </c>
      <c r="U14" s="4">
        <f>VLOOKUP($B14,'[2]DEN1'!$G$2:$I$157,2,FALSE)</f>
        <v>20</v>
      </c>
      <c r="V14" s="3">
        <f t="shared" si="4"/>
        <v>22</v>
      </c>
      <c r="W14" s="89">
        <f t="shared" si="5"/>
        <v>20</v>
      </c>
      <c r="X14" s="5"/>
      <c r="Y14" s="8">
        <v>2741</v>
      </c>
      <c r="Z14"/>
      <c r="AA14">
        <f>VLOOKUP($B14,'[3]ACT DEN1'!$H$3:$S$142,3,FALSE)</f>
        <v>1</v>
      </c>
      <c r="AB14">
        <f>VLOOKUP($B14,'[3]ACT DEN1'!$H$3:$S$142,4,FALSE)</f>
        <v>1</v>
      </c>
      <c r="AC14">
        <f>VLOOKUP($B14,'[3]ACT DEN1'!$H$3:$S$142,5,FALSE)</f>
        <v>0</v>
      </c>
      <c r="AD14">
        <f>VLOOKUP($B14,'[3]ACT DEN1'!$H$3:$S$142,6,FALSE)</f>
        <v>2</v>
      </c>
      <c r="AE14">
        <f>VLOOKUP($B14,'[3]ACT DEN1'!$H$3:$S$142,7,FALSE)</f>
        <v>0</v>
      </c>
      <c r="AF14">
        <f>VLOOKUP($B14,'[3]ACT DEN1'!$H$3:$S$142,8,FALSE)</f>
        <v>2</v>
      </c>
      <c r="AG14">
        <f>VLOOKUP($B14,'[3]ACT DEN1'!$H$3:$S$142,9,FALSE)</f>
        <v>0</v>
      </c>
      <c r="AH14" s="2">
        <f>VLOOKUP($B14,'[3]ACT DEN1'!$H$3:$S$142,10,FALSE)</f>
        <v>0</v>
      </c>
      <c r="AI14" s="6">
        <f>VLOOKUP($B14,'[3]ACT DEN1'!$H$3:$S$142,11,FALSE)</f>
        <v>0</v>
      </c>
      <c r="AJ14" s="2"/>
      <c r="AK14" s="2"/>
      <c r="AL14" s="4">
        <f t="shared" si="6"/>
        <v>6</v>
      </c>
      <c r="AM14"/>
      <c r="AN14">
        <f>VLOOKUP($B14,'[3]ACT DEN1'!$AC$3:$AN$128,3,FALSE)</f>
        <v>3</v>
      </c>
      <c r="AO14">
        <f>VLOOKUP($B14,'[3]ACT DEN1'!$AC$3:$AN$128,4,FALSE)</f>
        <v>0</v>
      </c>
      <c r="AP14">
        <f>VLOOKUP($B14,'[3]ACT DEN1'!$AC$3:$AN$128,5,FALSE)</f>
        <v>0</v>
      </c>
      <c r="AQ14">
        <f>VLOOKUP($B14,'[3]ACT DEN1'!$AC$3:$AN$128,6,FALSE)</f>
        <v>0</v>
      </c>
      <c r="AR14">
        <f>VLOOKUP($B14,'[3]ACT DEN1'!$AC$3:$AN$128,7,FALSE)</f>
        <v>1</v>
      </c>
      <c r="AS14">
        <f>VLOOKUP($B14,'[3]ACT DEN1'!$AC$3:$AN$128,8,FALSE)</f>
        <v>0</v>
      </c>
      <c r="AT14">
        <f>VLOOKUP($B14,'[3]ACT DEN1'!$AC$3:$AN$128,9,FALSE)</f>
        <v>0</v>
      </c>
      <c r="AU14" s="2">
        <f>VLOOKUP($B14,'[3]ACT DEN1'!$AC$3:$AN$128,10,FALSE)</f>
        <v>1</v>
      </c>
      <c r="AV14" s="2">
        <f>VLOOKUP($B14,'[3]ACT DEN1'!$AC$3:$AN$128,11,FALSE)</f>
        <v>1</v>
      </c>
      <c r="AW14" s="2"/>
      <c r="AX14" s="2"/>
      <c r="AY14" s="4">
        <f t="shared" si="7"/>
        <v>6</v>
      </c>
    </row>
    <row r="15" spans="1:51" s="67" customFormat="1" ht="15.75" thickBot="1">
      <c r="A15" s="1" t="s">
        <v>55</v>
      </c>
      <c r="B15" s="65" t="s">
        <v>82</v>
      </c>
      <c r="C15" s="83">
        <f>+D15/'Meta Corte Hosp'!G53</f>
        <v>0.5075389048091263</v>
      </c>
      <c r="D15" s="81">
        <f t="shared" si="0"/>
        <v>0.08425145819831498</v>
      </c>
      <c r="E15">
        <f>VLOOKUP($B15,'[3]NUM1'!$G$2:$R$157,2,FALSE)</f>
        <v>1</v>
      </c>
      <c r="F15">
        <f>VLOOKUP($B15,'[3]NUM1'!$G$2:$R$157,3,FALSE)</f>
        <v>7</v>
      </c>
      <c r="G15">
        <f>VLOOKUP($B15,'[3]NUM1'!$G$2:$R$157,4,FALSE)</f>
        <v>25</v>
      </c>
      <c r="H15">
        <f>VLOOKUP($B15,'[3]NUM1'!$G$2:$R$157,5,FALSE)</f>
        <v>25</v>
      </c>
      <c r="I15">
        <f>VLOOKUP($B15,'[3]NUM1'!$G$2:$R$157,6,FALSE)</f>
        <v>31</v>
      </c>
      <c r="J15">
        <f>VLOOKUP($B15,'[3]NUM1'!$G$2:$R$157,7,FALSE)</f>
        <v>1</v>
      </c>
      <c r="K15">
        <f>VLOOKUP($B15,'[3]NUM1'!$G$2:$R$157,8,FALSE)</f>
        <v>1</v>
      </c>
      <c r="L15">
        <f>VLOOKUP($B15,'[3]NUM1'!$G$2:$R$157,9,FALSE)</f>
        <v>1</v>
      </c>
      <c r="M15" s="63">
        <f>VLOOKUP($B15,'[3]NUM1'!$G$2:$R$157,10,FALSE)</f>
        <v>18</v>
      </c>
      <c r="N15" s="63">
        <f>VLOOKUP($B15,'[3]NUM1'!$G$2:$R$157,11,FALSE)</f>
        <v>20</v>
      </c>
      <c r="O15" s="63"/>
      <c r="P15" s="63"/>
      <c r="Q15" s="95">
        <f t="shared" si="1"/>
        <v>130</v>
      </c>
      <c r="R15" s="63">
        <f t="shared" si="2"/>
        <v>1543</v>
      </c>
      <c r="S15" s="4">
        <v>40</v>
      </c>
      <c r="T15" s="7">
        <f t="shared" si="3"/>
        <v>38</v>
      </c>
      <c r="U15" s="4">
        <f>VLOOKUP($B15,'[2]DEN1'!$G$2:$I$157,2,FALSE)</f>
        <v>41</v>
      </c>
      <c r="V15" s="3">
        <f t="shared" si="4"/>
        <v>40</v>
      </c>
      <c r="W15" s="89">
        <f t="shared" si="5"/>
        <v>39</v>
      </c>
      <c r="X15" s="5"/>
      <c r="Y15" s="8">
        <v>1582</v>
      </c>
      <c r="Z15">
        <f>VLOOKUP($B15,'[3]ACT DEN1'!$H$3:$S$142,2,FALSE)</f>
        <v>0</v>
      </c>
      <c r="AA15">
        <f>VLOOKUP($B15,'[3]ACT DEN1'!$H$3:$S$142,3,FALSE)</f>
        <v>0</v>
      </c>
      <c r="AB15">
        <f>VLOOKUP($B15,'[3]ACT DEN1'!$H$3:$S$142,4,FALSE)</f>
        <v>0</v>
      </c>
      <c r="AC15">
        <f>VLOOKUP($B15,'[3]ACT DEN1'!$H$3:$S$142,5,FALSE)</f>
        <v>0</v>
      </c>
      <c r="AD15">
        <f>VLOOKUP($B15,'[3]ACT DEN1'!$H$3:$S$142,6,FALSE)</f>
        <v>0</v>
      </c>
      <c r="AE15">
        <f>VLOOKUP($B15,'[3]ACT DEN1'!$H$3:$S$142,7,FALSE)</f>
        <v>1</v>
      </c>
      <c r="AF15">
        <f>VLOOKUP($B15,'[3]ACT DEN1'!$H$3:$S$142,8,FALSE)</f>
        <v>0</v>
      </c>
      <c r="AG15">
        <f>VLOOKUP($B15,'[3]ACT DEN1'!$H$3:$S$142,9,FALSE)</f>
        <v>2</v>
      </c>
      <c r="AH15" s="2">
        <f>VLOOKUP($B15,'[3]ACT DEN1'!$H$3:$S$142,10,FALSE)</f>
        <v>0</v>
      </c>
      <c r="AI15" s="6">
        <f>VLOOKUP($B15,'[3]ACT DEN1'!$H$3:$S$142,11,FALSE)</f>
        <v>0</v>
      </c>
      <c r="AJ15" s="2"/>
      <c r="AK15" s="2"/>
      <c r="AL15" s="4">
        <f t="shared" si="6"/>
        <v>3</v>
      </c>
      <c r="AM15">
        <f>VLOOKUP($B15,'[3]ACT DEN1'!$AC$3:$AN$128,2,FALSE)</f>
        <v>0</v>
      </c>
      <c r="AN15">
        <f>VLOOKUP($B15,'[3]ACT DEN1'!$AC$3:$AN$128,3,FALSE)</f>
        <v>2</v>
      </c>
      <c r="AO15">
        <f>VLOOKUP($B15,'[3]ACT DEN1'!$AC$3:$AN$128,4,FALSE)</f>
        <v>0</v>
      </c>
      <c r="AP15">
        <f>VLOOKUP($B15,'[3]ACT DEN1'!$AC$3:$AN$128,5,FALSE)</f>
        <v>0</v>
      </c>
      <c r="AQ15">
        <f>VLOOKUP($B15,'[3]ACT DEN1'!$AC$3:$AN$128,6,FALSE)</f>
        <v>0</v>
      </c>
      <c r="AR15">
        <f>VLOOKUP($B15,'[3]ACT DEN1'!$AC$3:$AN$128,7,FALSE)</f>
        <v>2</v>
      </c>
      <c r="AS15">
        <f>VLOOKUP($B15,'[3]ACT DEN1'!$AC$3:$AN$128,8,FALSE)</f>
        <v>1</v>
      </c>
      <c r="AT15">
        <f>VLOOKUP($B15,'[3]ACT DEN1'!$AC$3:$AN$128,9,FALSE)</f>
        <v>2</v>
      </c>
      <c r="AU15" s="2">
        <f>VLOOKUP($B15,'[3]ACT DEN1'!$AC$3:$AN$128,10,FALSE)</f>
        <v>0</v>
      </c>
      <c r="AV15" s="2">
        <f>VLOOKUP($B15,'[3]ACT DEN1'!$AC$3:$AN$128,11,FALSE)</f>
        <v>1</v>
      </c>
      <c r="AW15" s="2"/>
      <c r="AX15" s="2"/>
      <c r="AY15" s="4">
        <f t="shared" si="7"/>
        <v>8</v>
      </c>
    </row>
    <row r="16" spans="1:51" s="67" customFormat="1" ht="15.75" thickBot="1">
      <c r="A16" s="1" t="s">
        <v>56</v>
      </c>
      <c r="B16" s="65" t="s">
        <v>83</v>
      </c>
      <c r="C16" s="83">
        <f>+D16/'Meta Corte Hosp'!G54</f>
        <v>0.7236614188382924</v>
      </c>
      <c r="D16" s="81">
        <f t="shared" si="0"/>
        <v>0.12012779552715655</v>
      </c>
      <c r="E16">
        <f>VLOOKUP($B16,'[3]NUM1'!$G$2:$R$157,2,FALSE)</f>
        <v>23</v>
      </c>
      <c r="F16">
        <f>VLOOKUP($B16,'[3]NUM1'!$G$2:$R$157,3,FALSE)</f>
        <v>14</v>
      </c>
      <c r="G16">
        <f>VLOOKUP($B16,'[3]NUM1'!$G$2:$R$157,4,FALSE)</f>
        <v>9</v>
      </c>
      <c r="H16">
        <f>VLOOKUP($B16,'[3]NUM1'!$G$2:$R$157,5,FALSE)</f>
        <v>12</v>
      </c>
      <c r="I16">
        <f>VLOOKUP($B16,'[3]NUM1'!$G$2:$R$157,6,FALSE)</f>
        <v>24</v>
      </c>
      <c r="J16">
        <f>VLOOKUP($B16,'[3]NUM1'!$G$2:$R$157,7,FALSE)</f>
        <v>23</v>
      </c>
      <c r="K16">
        <f>VLOOKUP($B16,'[3]NUM1'!$G$2:$R$157,8,FALSE)</f>
        <v>39</v>
      </c>
      <c r="L16">
        <f>VLOOKUP($B16,'[3]NUM1'!$G$2:$R$157,9,FALSE)</f>
        <v>21</v>
      </c>
      <c r="M16" s="63">
        <f>VLOOKUP($B16,'[3]NUM1'!$G$2:$R$157,10,FALSE)</f>
        <v>13</v>
      </c>
      <c r="N16" s="63">
        <f>VLOOKUP($B16,'[3]NUM1'!$G$2:$R$157,11,FALSE)</f>
        <v>10</v>
      </c>
      <c r="O16" s="63"/>
      <c r="P16" s="63"/>
      <c r="Q16" s="95">
        <f t="shared" si="1"/>
        <v>188</v>
      </c>
      <c r="R16" s="63">
        <f t="shared" si="2"/>
        <v>1565</v>
      </c>
      <c r="S16" s="4">
        <v>55</v>
      </c>
      <c r="T16" s="7">
        <f t="shared" si="3"/>
        <v>55</v>
      </c>
      <c r="U16" s="4">
        <f>VLOOKUP($B16,'[2]DEN1'!$G$2:$I$157,2,FALSE)</f>
        <v>66</v>
      </c>
      <c r="V16" s="3">
        <f t="shared" si="4"/>
        <v>65</v>
      </c>
      <c r="W16" s="89">
        <f t="shared" si="5"/>
        <v>64</v>
      </c>
      <c r="X16" s="5"/>
      <c r="Y16" s="8">
        <v>1629</v>
      </c>
      <c r="Z16">
        <f>VLOOKUP($B16,'[3]ACT DEN1'!$H$3:$S$142,2,FALSE)</f>
        <v>2</v>
      </c>
      <c r="AA16">
        <f>VLOOKUP($B16,'[3]ACT DEN1'!$H$3:$S$142,3,FALSE)</f>
        <v>2</v>
      </c>
      <c r="AB16">
        <f>VLOOKUP($B16,'[3]ACT DEN1'!$H$3:$S$142,4,FALSE)</f>
        <v>0</v>
      </c>
      <c r="AC16">
        <f>VLOOKUP($B16,'[3]ACT DEN1'!$H$3:$S$142,5,FALSE)</f>
        <v>3</v>
      </c>
      <c r="AD16">
        <f>VLOOKUP($B16,'[3]ACT DEN1'!$H$3:$S$142,6,FALSE)</f>
        <v>3</v>
      </c>
      <c r="AE16">
        <f>VLOOKUP($B16,'[3]ACT DEN1'!$H$3:$S$142,7,FALSE)</f>
        <v>2</v>
      </c>
      <c r="AF16">
        <f>VLOOKUP($B16,'[3]ACT DEN1'!$H$3:$S$142,8,FALSE)</f>
        <v>2</v>
      </c>
      <c r="AG16">
        <f>VLOOKUP($B16,'[3]ACT DEN1'!$H$3:$S$142,9,FALSE)</f>
        <v>1</v>
      </c>
      <c r="AH16" s="2">
        <f>VLOOKUP($B16,'[3]ACT DEN1'!$H$3:$S$142,10,FALSE)</f>
        <v>3</v>
      </c>
      <c r="AI16" s="6">
        <f>VLOOKUP($B16,'[3]ACT DEN1'!$H$3:$S$142,11,FALSE)</f>
        <v>0</v>
      </c>
      <c r="AJ16" s="2"/>
      <c r="AK16" s="2"/>
      <c r="AL16" s="4">
        <f t="shared" si="6"/>
        <v>18</v>
      </c>
      <c r="AM16">
        <f>VLOOKUP($B16,'[3]ACT DEN1'!$AC$3:$AN$128,2,FALSE)</f>
        <v>1</v>
      </c>
      <c r="AN16">
        <f>VLOOKUP($B16,'[3]ACT DEN1'!$AC$3:$AN$128,3,FALSE)</f>
        <v>3</v>
      </c>
      <c r="AO16">
        <f>VLOOKUP($B16,'[3]ACT DEN1'!$AC$3:$AN$128,4,FALSE)</f>
        <v>0</v>
      </c>
      <c r="AP16">
        <f>VLOOKUP($B16,'[3]ACT DEN1'!$AC$3:$AN$128,5,FALSE)</f>
        <v>1</v>
      </c>
      <c r="AQ16">
        <f>VLOOKUP($B16,'[3]ACT DEN1'!$AC$3:$AN$128,6,FALSE)</f>
        <v>0</v>
      </c>
      <c r="AR16">
        <f>VLOOKUP($B16,'[3]ACT DEN1'!$AC$3:$AN$128,7,FALSE)</f>
        <v>6</v>
      </c>
      <c r="AS16">
        <f>VLOOKUP($B16,'[3]ACT DEN1'!$AC$3:$AN$128,8,FALSE)</f>
        <v>2</v>
      </c>
      <c r="AT16">
        <f>VLOOKUP($B16,'[3]ACT DEN1'!$AC$3:$AN$128,9,FALSE)</f>
        <v>2</v>
      </c>
      <c r="AU16" s="2">
        <f>VLOOKUP($B16,'[3]ACT DEN1'!$AC$3:$AN$128,10,FALSE)</f>
        <v>2</v>
      </c>
      <c r="AV16" s="2">
        <f>VLOOKUP($B16,'[3]ACT DEN1'!$AC$3:$AN$128,11,FALSE)</f>
        <v>2</v>
      </c>
      <c r="AW16" s="2"/>
      <c r="AX16" s="2"/>
      <c r="AY16" s="4">
        <f t="shared" si="7"/>
        <v>19</v>
      </c>
    </row>
    <row r="17" spans="1:51" s="67" customFormat="1" ht="15.75" thickBot="1">
      <c r="A17" s="1" t="s">
        <v>57</v>
      </c>
      <c r="B17" s="65" t="s">
        <v>84</v>
      </c>
      <c r="C17" s="83">
        <f>+D17/'Meta Corte Hosp'!G55</f>
        <v>0.41566570696790206</v>
      </c>
      <c r="D17" s="82">
        <f t="shared" si="0"/>
        <v>0.1035007610350076</v>
      </c>
      <c r="E17">
        <f>VLOOKUP($B17,'[3]NUM1'!$G$2:$R$157,2,FALSE)</f>
        <v>4</v>
      </c>
      <c r="F17">
        <f>VLOOKUP($B17,'[3]NUM1'!$G$2:$R$157,3,FALSE)</f>
        <v>7</v>
      </c>
      <c r="G17">
        <f>VLOOKUP($B17,'[3]NUM1'!$G$2:$R$157,4,FALSE)</f>
        <v>11</v>
      </c>
      <c r="H17">
        <f>VLOOKUP($B17,'[3]NUM1'!$G$2:$R$157,5,FALSE)</f>
        <v>7</v>
      </c>
      <c r="I17">
        <f>VLOOKUP($B17,'[3]NUM1'!$G$2:$R$157,6,FALSE)</f>
        <v>6</v>
      </c>
      <c r="J17">
        <f>VLOOKUP($B17,'[3]NUM1'!$G$2:$R$157,7,FALSE)</f>
        <v>5</v>
      </c>
      <c r="K17">
        <f>VLOOKUP($B17,'[3]NUM1'!$G$2:$R$157,8,FALSE)</f>
        <v>9</v>
      </c>
      <c r="L17">
        <f>VLOOKUP($B17,'[3]NUM1'!$G$2:$R$157,9,FALSE)</f>
        <v>5</v>
      </c>
      <c r="M17" s="63">
        <f>VLOOKUP($B17,'[3]NUM1'!$G$2:$R$157,10,FALSE)</f>
        <v>5</v>
      </c>
      <c r="N17" s="63">
        <f>VLOOKUP($B17,'[3]NUM1'!$G$2:$R$157,11,FALSE)</f>
        <v>9</v>
      </c>
      <c r="O17" s="63"/>
      <c r="P17" s="63"/>
      <c r="Q17" s="95">
        <f t="shared" si="1"/>
        <v>68</v>
      </c>
      <c r="R17" s="63">
        <f t="shared" si="2"/>
        <v>657</v>
      </c>
      <c r="S17" s="4">
        <v>38</v>
      </c>
      <c r="T17" s="7">
        <f t="shared" si="3"/>
        <v>40</v>
      </c>
      <c r="U17" s="4">
        <f>VLOOKUP($B17,'[2]DEN1'!$G$2:$I$157,2,FALSE)</f>
        <v>39</v>
      </c>
      <c r="V17" s="3">
        <f t="shared" si="4"/>
        <v>42</v>
      </c>
      <c r="W17" s="89">
        <f t="shared" si="5"/>
        <v>45</v>
      </c>
      <c r="X17" s="5"/>
      <c r="Y17" s="8">
        <v>702</v>
      </c>
      <c r="Z17">
        <f>VLOOKUP($B17,'[3]ACT DEN1'!$H$3:$S$142,2,FALSE)</f>
        <v>0</v>
      </c>
      <c r="AA17">
        <f>VLOOKUP($B17,'[3]ACT DEN1'!$H$3:$S$142,3,FALSE)</f>
        <v>1</v>
      </c>
      <c r="AB17">
        <f>VLOOKUP($B17,'[3]ACT DEN1'!$H$3:$S$142,4,FALSE)</f>
        <v>1</v>
      </c>
      <c r="AC17">
        <f>VLOOKUP($B17,'[3]ACT DEN1'!$H$3:$S$142,5,FALSE)</f>
        <v>4</v>
      </c>
      <c r="AD17">
        <f>VLOOKUP($B17,'[3]ACT DEN1'!$H$3:$S$142,6,FALSE)</f>
        <v>2</v>
      </c>
      <c r="AE17">
        <f>VLOOKUP($B17,'[3]ACT DEN1'!$H$3:$S$142,7,FALSE)</f>
        <v>1</v>
      </c>
      <c r="AF17">
        <f>VLOOKUP($B17,'[3]ACT DEN1'!$H$3:$S$142,8,FALSE)</f>
        <v>2</v>
      </c>
      <c r="AG17">
        <f>VLOOKUP($B17,'[3]ACT DEN1'!$H$3:$S$142,9,FALSE)</f>
        <v>1</v>
      </c>
      <c r="AH17" s="2">
        <f>VLOOKUP($B17,'[3]ACT DEN1'!$H$3:$S$142,10,FALSE)</f>
        <v>3</v>
      </c>
      <c r="AI17" s="6">
        <f>VLOOKUP($B17,'[3]ACT DEN1'!$H$3:$S$142,11,FALSE)</f>
        <v>0</v>
      </c>
      <c r="AJ17" s="2"/>
      <c r="AK17" s="2"/>
      <c r="AL17" s="4">
        <f t="shared" si="6"/>
        <v>15</v>
      </c>
      <c r="AM17">
        <f>VLOOKUP($B17,'[3]ACT DEN1'!$AC$3:$AN$128,2,FALSE)</f>
        <v>0</v>
      </c>
      <c r="AN17">
        <f>VLOOKUP($B17,'[3]ACT DEN1'!$AC$3:$AN$128,3,FALSE)</f>
        <v>0</v>
      </c>
      <c r="AO17">
        <f>VLOOKUP($B17,'[3]ACT DEN1'!$AC$3:$AN$128,4,FALSE)</f>
        <v>0</v>
      </c>
      <c r="AP17">
        <f>VLOOKUP($B17,'[3]ACT DEN1'!$AC$3:$AN$128,5,FALSE)</f>
        <v>0</v>
      </c>
      <c r="AQ17">
        <f>VLOOKUP($B17,'[3]ACT DEN1'!$AC$3:$AN$128,6,FALSE)</f>
        <v>0</v>
      </c>
      <c r="AR17">
        <f>VLOOKUP($B17,'[3]ACT DEN1'!$AC$3:$AN$128,7,FALSE)</f>
        <v>0</v>
      </c>
      <c r="AS17">
        <f>VLOOKUP($B17,'[3]ACT DEN1'!$AC$3:$AN$128,8,FALSE)</f>
        <v>0</v>
      </c>
      <c r="AT17">
        <f>VLOOKUP($B17,'[3]ACT DEN1'!$AC$3:$AN$128,9,FALSE)</f>
        <v>0</v>
      </c>
      <c r="AU17" s="2">
        <f>VLOOKUP($B17,'[3]ACT DEN1'!$AC$3:$AN$128,10,FALSE)</f>
        <v>0</v>
      </c>
      <c r="AV17" s="2">
        <f>VLOOKUP($B17,'[3]ACT DEN1'!$AC$3:$AN$128,11,FALSE)</f>
        <v>0</v>
      </c>
      <c r="AW17" s="2"/>
      <c r="AX17" s="2"/>
      <c r="AY17" s="4">
        <f t="shared" si="7"/>
        <v>0</v>
      </c>
    </row>
    <row r="18" spans="2:51" s="70" customFormat="1" ht="13.5" thickBot="1">
      <c r="B18" s="69" t="s">
        <v>85</v>
      </c>
      <c r="C18" s="69"/>
      <c r="D18" s="91"/>
      <c r="E18" s="97">
        <f>SUM(E12:E17)</f>
        <v>59</v>
      </c>
      <c r="F18" s="97">
        <f aca="true" t="shared" si="8" ref="F18:P18">SUM(F12:F17)</f>
        <v>195</v>
      </c>
      <c r="G18" s="97">
        <f t="shared" si="8"/>
        <v>102</v>
      </c>
      <c r="H18" s="97">
        <f t="shared" si="8"/>
        <v>96</v>
      </c>
      <c r="I18" s="97">
        <f t="shared" si="8"/>
        <v>142</v>
      </c>
      <c r="J18" s="97">
        <f t="shared" si="8"/>
        <v>105</v>
      </c>
      <c r="K18" s="97">
        <f t="shared" si="8"/>
        <v>81</v>
      </c>
      <c r="L18" s="97">
        <f t="shared" si="8"/>
        <v>102</v>
      </c>
      <c r="M18" s="97">
        <f t="shared" si="8"/>
        <v>86</v>
      </c>
      <c r="N18" s="97">
        <f t="shared" si="8"/>
        <v>94</v>
      </c>
      <c r="O18" s="97">
        <f t="shared" si="8"/>
        <v>0</v>
      </c>
      <c r="P18" s="97">
        <f t="shared" si="8"/>
        <v>0</v>
      </c>
      <c r="Q18" s="98">
        <f>SUM(Q12:Q17)</f>
        <v>1062</v>
      </c>
      <c r="R18" s="98">
        <f>SUM(R12:R17)</f>
        <v>9504</v>
      </c>
      <c r="S18" s="98">
        <f aca="true" t="shared" si="9" ref="S18:AY18">SUM(S12:S17)</f>
        <v>216</v>
      </c>
      <c r="T18" s="98">
        <f t="shared" si="9"/>
        <v>219</v>
      </c>
      <c r="U18" s="98">
        <f>SUM(U12:U17)</f>
        <v>255</v>
      </c>
      <c r="V18" s="98">
        <f>SUM(V12:V17)</f>
        <v>263</v>
      </c>
      <c r="W18" s="98">
        <f t="shared" si="9"/>
        <v>272</v>
      </c>
      <c r="X18" s="98">
        <f t="shared" si="9"/>
        <v>0</v>
      </c>
      <c r="Y18" s="98">
        <f t="shared" si="9"/>
        <v>9776</v>
      </c>
      <c r="Z18" s="98">
        <f t="shared" si="9"/>
        <v>4</v>
      </c>
      <c r="AA18" s="98">
        <f t="shared" si="9"/>
        <v>4</v>
      </c>
      <c r="AB18" s="98">
        <f t="shared" si="9"/>
        <v>5</v>
      </c>
      <c r="AC18" s="98">
        <f t="shared" si="9"/>
        <v>9</v>
      </c>
      <c r="AD18" s="98">
        <f t="shared" si="9"/>
        <v>10</v>
      </c>
      <c r="AE18" s="98">
        <f t="shared" si="9"/>
        <v>7</v>
      </c>
      <c r="AF18" s="98">
        <f t="shared" si="9"/>
        <v>7</v>
      </c>
      <c r="AG18" s="98">
        <f t="shared" si="9"/>
        <v>9</v>
      </c>
      <c r="AH18" s="98">
        <f t="shared" si="9"/>
        <v>13</v>
      </c>
      <c r="AI18" s="98">
        <f t="shared" si="9"/>
        <v>4</v>
      </c>
      <c r="AJ18" s="98">
        <f t="shared" si="9"/>
        <v>0</v>
      </c>
      <c r="AK18" s="98">
        <f t="shared" si="9"/>
        <v>0</v>
      </c>
      <c r="AL18" s="98">
        <f>SUM(AL12:AL17)</f>
        <v>72</v>
      </c>
      <c r="AM18" s="98">
        <f t="shared" si="9"/>
        <v>1</v>
      </c>
      <c r="AN18" s="98">
        <f t="shared" si="9"/>
        <v>8</v>
      </c>
      <c r="AO18" s="98">
        <f t="shared" si="9"/>
        <v>1</v>
      </c>
      <c r="AP18" s="98">
        <f t="shared" si="9"/>
        <v>1</v>
      </c>
      <c r="AQ18" s="98">
        <f t="shared" si="9"/>
        <v>2</v>
      </c>
      <c r="AR18" s="98">
        <f t="shared" si="9"/>
        <v>9</v>
      </c>
      <c r="AS18" s="98">
        <f t="shared" si="9"/>
        <v>3</v>
      </c>
      <c r="AT18" s="98">
        <f t="shared" si="9"/>
        <v>5</v>
      </c>
      <c r="AU18" s="98">
        <f t="shared" si="9"/>
        <v>4</v>
      </c>
      <c r="AV18" s="98">
        <f t="shared" si="9"/>
        <v>4</v>
      </c>
      <c r="AW18" s="98">
        <f t="shared" si="9"/>
        <v>0</v>
      </c>
      <c r="AX18" s="98">
        <f t="shared" si="9"/>
        <v>0</v>
      </c>
      <c r="AY18" s="98">
        <f t="shared" si="9"/>
        <v>38</v>
      </c>
    </row>
    <row r="20" spans="19:21" ht="15">
      <c r="S20" s="9"/>
      <c r="T20" s="9"/>
      <c r="U20" s="9"/>
    </row>
    <row r="21" ht="15">
      <c r="Q21" s="9"/>
    </row>
  </sheetData>
  <sheetProtection/>
  <mergeCells count="11">
    <mergeCell ref="C1:C11"/>
    <mergeCell ref="S10:X10"/>
    <mergeCell ref="Z10:AL10"/>
    <mergeCell ref="AM10:AY10"/>
    <mergeCell ref="A1:A10"/>
    <mergeCell ref="B1:B10"/>
    <mergeCell ref="E2:Q9"/>
    <mergeCell ref="E10:Q10"/>
    <mergeCell ref="R2:AY9"/>
    <mergeCell ref="E1:AY1"/>
    <mergeCell ref="D1:D10"/>
  </mergeCells>
  <printOptions/>
  <pageMargins left="0.7" right="0.7" top="0.75" bottom="0.75" header="0.3" footer="0.3"/>
  <pageSetup horizontalDpi="300" verticalDpi="300" orientation="portrait" paperSize="9" r:id="rId1"/>
  <ignoredErrors>
    <ignoredError sqref="AL12:AL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9.00390625" style="0" customWidth="1"/>
    <col min="3" max="3" width="14.421875" style="0" customWidth="1"/>
    <col min="4" max="4" width="12.28125" style="0" customWidth="1"/>
    <col min="5" max="5" width="8.28125" style="0" bestFit="1" customWidth="1"/>
    <col min="6" max="6" width="6.7109375" style="0" bestFit="1" customWidth="1"/>
    <col min="7" max="10" width="7.00390625" style="0" bestFit="1" customWidth="1"/>
    <col min="11" max="11" width="5.57421875" style="0" bestFit="1" customWidth="1"/>
    <col min="12" max="12" width="8.140625" style="0" bestFit="1" customWidth="1"/>
    <col min="13" max="13" width="7.421875" style="0" bestFit="1" customWidth="1"/>
    <col min="14" max="14" width="7.57421875" style="0" bestFit="1" customWidth="1"/>
    <col min="15" max="15" width="7.7109375" style="0" bestFit="1" customWidth="1"/>
    <col min="16" max="16" width="6.8515625" style="0" bestFit="1" customWidth="1"/>
    <col min="17" max="17" width="8.28125" style="0" bestFit="1" customWidth="1"/>
    <col min="18" max="18" width="19.8515625" style="0" bestFit="1" customWidth="1"/>
    <col min="19" max="20" width="9.57421875" style="21" customWidth="1"/>
    <col min="21" max="21" width="13.140625" style="0" bestFit="1" customWidth="1"/>
    <col min="22" max="22" width="9.7109375" style="0" bestFit="1" customWidth="1"/>
    <col min="23" max="23" width="13.140625" style="0" bestFit="1" customWidth="1"/>
    <col min="24" max="24" width="9.7109375" style="0" bestFit="1" customWidth="1"/>
    <col min="25" max="25" width="14.7109375" style="0" bestFit="1" customWidth="1"/>
    <col min="26" max="26" width="7.57421875" style="0" customWidth="1"/>
    <col min="27" max="27" width="8.28125" style="0" customWidth="1"/>
    <col min="28" max="28" width="6.28125" style="0" bestFit="1" customWidth="1"/>
    <col min="29" max="29" width="6.421875" style="0" customWidth="1"/>
    <col min="30" max="30" width="6.00390625" style="0" bestFit="1" customWidth="1"/>
    <col min="31" max="31" width="6.28125" style="0" bestFit="1" customWidth="1"/>
    <col min="32" max="32" width="6.28125" style="0" customWidth="1"/>
    <col min="33" max="34" width="7.57421875" style="0" customWidth="1"/>
    <col min="35" max="35" width="6.7109375" style="0" bestFit="1" customWidth="1"/>
    <col min="36" max="36" width="6.8515625" style="0" customWidth="1"/>
    <col min="37" max="37" width="6.57421875" style="0" customWidth="1"/>
    <col min="38" max="38" width="7.00390625" style="0" customWidth="1"/>
    <col min="39" max="39" width="5.28125" style="0" bestFit="1" customWidth="1"/>
    <col min="40" max="40" width="6.7109375" style="0" bestFit="1" customWidth="1"/>
    <col min="41" max="41" width="5.7109375" style="0" bestFit="1" customWidth="1"/>
    <col min="42" max="42" width="5.140625" style="0" bestFit="1" customWidth="1"/>
    <col min="43" max="43" width="4.8515625" style="0" bestFit="1" customWidth="1"/>
    <col min="44" max="44" width="5.140625" style="0" bestFit="1" customWidth="1"/>
    <col min="45" max="45" width="4.7109375" style="0" bestFit="1" customWidth="1"/>
    <col min="46" max="46" width="6.28125" style="0" bestFit="1" customWidth="1"/>
    <col min="47" max="47" width="5.7109375" style="0" bestFit="1" customWidth="1"/>
    <col min="48" max="48" width="6.00390625" style="0" bestFit="1" customWidth="1"/>
    <col min="49" max="49" width="6.28125" style="0" bestFit="1" customWidth="1"/>
    <col min="50" max="50" width="5.7109375" style="0" bestFit="1" customWidth="1"/>
    <col min="51" max="51" width="5.140625" style="0" bestFit="1" customWidth="1"/>
  </cols>
  <sheetData>
    <row r="1" spans="1:51" ht="73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187" t="s">
        <v>26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</row>
    <row r="2" spans="1:51" ht="15" customHeight="1">
      <c r="A2" s="167"/>
      <c r="B2" s="170"/>
      <c r="C2" s="185"/>
      <c r="D2" s="192"/>
      <c r="E2" s="174" t="s">
        <v>3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4" t="s">
        <v>4</v>
      </c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5"/>
    </row>
    <row r="3" spans="1:51" ht="15" customHeight="1">
      <c r="A3" s="167"/>
      <c r="B3" s="170"/>
      <c r="C3" s="185"/>
      <c r="D3" s="192"/>
      <c r="E3" s="176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6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7"/>
    </row>
    <row r="4" spans="1:51" ht="15" customHeight="1">
      <c r="A4" s="167"/>
      <c r="B4" s="170"/>
      <c r="C4" s="185"/>
      <c r="D4" s="192"/>
      <c r="E4" s="176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6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7"/>
    </row>
    <row r="5" spans="1:51" ht="15" customHeight="1">
      <c r="A5" s="167"/>
      <c r="B5" s="170"/>
      <c r="C5" s="185"/>
      <c r="D5" s="192"/>
      <c r="E5" s="176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6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7"/>
    </row>
    <row r="6" spans="1:51" ht="15" customHeight="1">
      <c r="A6" s="167"/>
      <c r="B6" s="170"/>
      <c r="C6" s="185"/>
      <c r="D6" s="192"/>
      <c r="E6" s="176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6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7"/>
    </row>
    <row r="7" spans="1:51" ht="15" customHeight="1">
      <c r="A7" s="167"/>
      <c r="B7" s="170"/>
      <c r="C7" s="185"/>
      <c r="D7" s="192"/>
      <c r="E7" s="176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6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7"/>
    </row>
    <row r="8" spans="1:51" ht="15" customHeight="1">
      <c r="A8" s="167"/>
      <c r="B8" s="170"/>
      <c r="C8" s="185"/>
      <c r="D8" s="192"/>
      <c r="E8" s="176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6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7"/>
    </row>
    <row r="9" spans="1:51" ht="15.75" customHeight="1" thickBot="1">
      <c r="A9" s="167"/>
      <c r="B9" s="170"/>
      <c r="C9" s="185"/>
      <c r="D9" s="192"/>
      <c r="E9" s="178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8"/>
      <c r="S9" s="172"/>
      <c r="T9" s="172"/>
      <c r="U9" s="172"/>
      <c r="V9" s="172"/>
      <c r="W9" s="172"/>
      <c r="X9" s="172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9"/>
    </row>
    <row r="10" spans="1:51" ht="82.5" customHeight="1" thickBot="1" thickTop="1">
      <c r="A10" s="168"/>
      <c r="B10" s="186"/>
      <c r="C10" s="185"/>
      <c r="D10" s="193"/>
      <c r="E10" s="164" t="s">
        <v>27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15" t="s">
        <v>124</v>
      </c>
      <c r="S10" s="188" t="s">
        <v>28</v>
      </c>
      <c r="T10" s="189"/>
      <c r="U10" s="189"/>
      <c r="V10" s="189"/>
      <c r="W10" s="189"/>
      <c r="X10" s="190"/>
      <c r="Y10" s="116" t="s">
        <v>125</v>
      </c>
      <c r="Z10" s="163" t="s">
        <v>29</v>
      </c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3" t="s">
        <v>30</v>
      </c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5"/>
    </row>
    <row r="11" spans="1:51" ht="15.75" thickBot="1">
      <c r="A11" s="102"/>
      <c r="B11" s="102"/>
      <c r="C11" s="186"/>
      <c r="D11" s="102" t="s">
        <v>61</v>
      </c>
      <c r="E11" s="102" t="s">
        <v>7</v>
      </c>
      <c r="F11" s="102" t="s">
        <v>8</v>
      </c>
      <c r="G11" s="102" t="s">
        <v>9</v>
      </c>
      <c r="H11" s="102" t="s">
        <v>10</v>
      </c>
      <c r="I11" s="102" t="s">
        <v>11</v>
      </c>
      <c r="J11" s="102" t="s">
        <v>12</v>
      </c>
      <c r="K11" s="102" t="s">
        <v>13</v>
      </c>
      <c r="L11" s="102" t="s">
        <v>14</v>
      </c>
      <c r="M11" s="102" t="s">
        <v>15</v>
      </c>
      <c r="N11" s="102" t="s">
        <v>16</v>
      </c>
      <c r="O11" s="102" t="s">
        <v>17</v>
      </c>
      <c r="P11" s="102" t="s">
        <v>18</v>
      </c>
      <c r="Q11" s="102" t="s">
        <v>19</v>
      </c>
      <c r="R11" s="119"/>
      <c r="S11" s="103" t="s">
        <v>134</v>
      </c>
      <c r="T11" s="104" t="s">
        <v>75</v>
      </c>
      <c r="U11" s="102" t="s">
        <v>20</v>
      </c>
      <c r="V11" s="117" t="s">
        <v>23</v>
      </c>
      <c r="W11" s="117" t="s">
        <v>25</v>
      </c>
      <c r="X11" s="117" t="s">
        <v>24</v>
      </c>
      <c r="Y11" s="119" t="s">
        <v>74</v>
      </c>
      <c r="Z11" s="102" t="s">
        <v>7</v>
      </c>
      <c r="AA11" s="102" t="s">
        <v>8</v>
      </c>
      <c r="AB11" s="102" t="s">
        <v>9</v>
      </c>
      <c r="AC11" s="102" t="s">
        <v>10</v>
      </c>
      <c r="AD11" s="102" t="s">
        <v>11</v>
      </c>
      <c r="AE11" s="102" t="s">
        <v>12</v>
      </c>
      <c r="AF11" s="102" t="s">
        <v>13</v>
      </c>
      <c r="AG11" s="102" t="s">
        <v>14</v>
      </c>
      <c r="AH11" s="102" t="s">
        <v>15</v>
      </c>
      <c r="AI11" s="102" t="s">
        <v>16</v>
      </c>
      <c r="AJ11" s="102" t="s">
        <v>17</v>
      </c>
      <c r="AK11" s="102" t="s">
        <v>18</v>
      </c>
      <c r="AL11" s="102" t="s">
        <v>19</v>
      </c>
      <c r="AM11" s="102" t="s">
        <v>7</v>
      </c>
      <c r="AN11" s="102" t="s">
        <v>8</v>
      </c>
      <c r="AO11" s="102" t="s">
        <v>9</v>
      </c>
      <c r="AP11" s="102" t="s">
        <v>10</v>
      </c>
      <c r="AQ11" s="102" t="s">
        <v>11</v>
      </c>
      <c r="AR11" s="102" t="s">
        <v>12</v>
      </c>
      <c r="AS11" s="102" t="s">
        <v>13</v>
      </c>
      <c r="AT11" s="102" t="s">
        <v>14</v>
      </c>
      <c r="AU11" s="102" t="s">
        <v>15</v>
      </c>
      <c r="AV11" s="102" t="s">
        <v>16</v>
      </c>
      <c r="AW11" s="102" t="s">
        <v>17</v>
      </c>
      <c r="AX11" s="102" t="s">
        <v>18</v>
      </c>
      <c r="AY11" s="102" t="s">
        <v>19</v>
      </c>
    </row>
    <row r="12" spans="1:51" s="67" customFormat="1" ht="15.75" thickBot="1">
      <c r="A12" s="1" t="s">
        <v>78</v>
      </c>
      <c r="B12" s="65" t="s">
        <v>79</v>
      </c>
      <c r="C12" s="83">
        <f>+D12/'Meta Corte Hosp'!H50</f>
        <v>2.074458354023469</v>
      </c>
      <c r="D12" s="80">
        <f aca="true" t="shared" si="0" ref="D12:D17">+Q12/R12</f>
        <v>0.5509761388286334</v>
      </c>
      <c r="E12">
        <f>VLOOKUP($B12,'[3]NUM2'!$H$3:$S$159,2,FALSE)</f>
        <v>12</v>
      </c>
      <c r="F12">
        <f>VLOOKUP($B12,'[3]NUM2'!$H$3:$S$159,3,FALSE)</f>
        <v>65</v>
      </c>
      <c r="G12">
        <f>VLOOKUP($B12,'[3]NUM2'!$H$3:$S$159,4,FALSE)</f>
        <v>42</v>
      </c>
      <c r="H12">
        <f>VLOOKUP($B12,'[3]NUM2'!$H$3:$S$159,5,FALSE)</f>
        <v>41</v>
      </c>
      <c r="I12">
        <f>VLOOKUP($B12,'[3]NUM2'!$H$3:$S$159,6,FALSE)</f>
        <v>16</v>
      </c>
      <c r="J12">
        <f>VLOOKUP($B12,'[3]NUM2'!$H$3:$S$159,7,FALSE)</f>
        <v>12</v>
      </c>
      <c r="K12">
        <f>VLOOKUP($B12,'[3]NUM2'!$H$3:$S$159,8,FALSE)</f>
        <v>7</v>
      </c>
      <c r="L12">
        <f>VLOOKUP($B12,'[3]NUM2'!$H$3:$S$159,9,FALSE)</f>
        <v>6</v>
      </c>
      <c r="M12" s="2">
        <f>VLOOKUP($B12,'[3]NUM2'!$H$3:$S$159,10,FALSE)</f>
        <v>27</v>
      </c>
      <c r="N12" s="2">
        <f>VLOOKUP($B12,'[3]NUM2'!$H$3:$S$159,11,FALSE)</f>
        <v>26</v>
      </c>
      <c r="O12" s="2"/>
      <c r="P12" s="2"/>
      <c r="Q12" s="4">
        <f aca="true" t="shared" si="1" ref="Q12:Q17">SUM(E12:P12)</f>
        <v>254</v>
      </c>
      <c r="R12" s="100">
        <f aca="true" t="shared" si="2" ref="R12:R17">+Y12-W12</f>
        <v>461</v>
      </c>
      <c r="S12" s="10">
        <v>377</v>
      </c>
      <c r="T12" s="17">
        <f aca="true" t="shared" si="3" ref="T12:T17">+S12+(Z12+AA12+AB12)-(AM12+AN12+AO12)</f>
        <v>376</v>
      </c>
      <c r="U12" s="95">
        <f>VLOOKUP($B12,'[2]DEN2'!$G$2:$I$157,2,FALSE)</f>
        <v>375</v>
      </c>
      <c r="V12" s="89">
        <f aca="true" t="shared" si="4" ref="V12:V17">+U12+(AF12+AG12)-(AS12+AT12)</f>
        <v>385</v>
      </c>
      <c r="W12" s="89">
        <f aca="true" t="shared" si="5" ref="W12:W17">+U12+(AF12+AG12+AH12+AI12)-(AS12+AT12+AU12+AV12)</f>
        <v>390</v>
      </c>
      <c r="X12" s="5"/>
      <c r="Y12" s="99">
        <v>851</v>
      </c>
      <c r="Z12">
        <f>VLOOKUP($B12,'[3]ACT DEN2'!$H$3:$S$159,2,FALSE)</f>
        <v>0</v>
      </c>
      <c r="AA12">
        <f>VLOOKUP($B12,'[3]ACT DEN2'!$H$3:$S$159,3,FALSE)</f>
        <v>2</v>
      </c>
      <c r="AB12">
        <f>VLOOKUP($B12,'[3]ACT DEN2'!$H$3:$S$159,4,FALSE)</f>
        <v>1</v>
      </c>
      <c r="AC12">
        <f>VLOOKUP($B12,'[3]ACT DEN2'!$H$3:$S$159,5,FALSE)</f>
        <v>1</v>
      </c>
      <c r="AD12">
        <f>VLOOKUP($B12,'[3]ACT DEN2'!$H$3:$S$159,6,FALSE)</f>
        <v>1</v>
      </c>
      <c r="AE12">
        <f>VLOOKUP($B12,'[3]ACT DEN2'!$H$3:$S$159,7,FALSE)</f>
        <v>6</v>
      </c>
      <c r="AF12">
        <f>VLOOKUP($B12,'[3]ACT DEN2'!$H$3:$S$159,8,FALSE)</f>
        <v>8</v>
      </c>
      <c r="AG12">
        <f>VLOOKUP($B12,'[3]ACT DEN2'!$H$3:$S$159,9,FALSE)</f>
        <v>4</v>
      </c>
      <c r="AH12" s="2">
        <f>VLOOKUP($B12,'[3]ACT DEN2'!$H$3:$S$159,10,FALSE)</f>
        <v>4</v>
      </c>
      <c r="AI12" s="6">
        <f>VLOOKUP($B12,'[3]ACT DEN2'!$H$3:$S$159,11,FALSE)</f>
        <v>3</v>
      </c>
      <c r="AJ12" s="2"/>
      <c r="AK12" s="2"/>
      <c r="AL12" s="4">
        <f aca="true" t="shared" si="6" ref="AL12:AL17">SUM(Z12:AK12)</f>
        <v>30</v>
      </c>
      <c r="AM12">
        <f>VLOOKUP($B12,'[3]ACT DEN2'!$AC$3:$AN$150,2,FALSE)</f>
        <v>0</v>
      </c>
      <c r="AN12">
        <f>VLOOKUP($B12,'[3]ACT DEN2'!$AC$3:$AN$150,3,FALSE)</f>
        <v>3</v>
      </c>
      <c r="AO12">
        <f>VLOOKUP($B12,'[3]ACT DEN2'!$AC$3:$AN$150,4,FALSE)</f>
        <v>1</v>
      </c>
      <c r="AP12">
        <f>VLOOKUP($B12,'[3]ACT DEN2'!$AC$3:$AN$150,5,FALSE)</f>
        <v>0</v>
      </c>
      <c r="AQ12">
        <f>VLOOKUP($B12,'[3]ACT DEN2'!$AC$3:$AN$150,6,FALSE)</f>
        <v>1</v>
      </c>
      <c r="AR12">
        <f>VLOOKUP($B12,'[3]ACT DEN2'!$AC$3:$AN$150,7,FALSE)</f>
        <v>1</v>
      </c>
      <c r="AS12">
        <f>VLOOKUP($B12,'[3]ACT DEN2'!$AC$3:$AN$150,8,FALSE)</f>
        <v>2</v>
      </c>
      <c r="AT12">
        <f>VLOOKUP($B12,'[3]ACT DEN2'!$AC$3:$AN$150,9,FALSE)</f>
        <v>0</v>
      </c>
      <c r="AU12" s="2">
        <f>VLOOKUP($B12,'[3]ACT DEN2'!$AC$3:$AN$150,10,FALSE)</f>
        <v>2</v>
      </c>
      <c r="AV12" s="2">
        <f>VLOOKUP($B12,'[3]ACT DEN2'!$AC$3:$AN$150,11,FALSE)</f>
        <v>0</v>
      </c>
      <c r="AW12" s="2"/>
      <c r="AX12" s="2"/>
      <c r="AY12" s="4">
        <f aca="true" t="shared" si="7" ref="AY12:AY17">SUM(AM12:AX12)</f>
        <v>10</v>
      </c>
    </row>
    <row r="13" spans="1:51" s="67" customFormat="1" ht="15.75" thickBot="1">
      <c r="A13" s="1" t="s">
        <v>53</v>
      </c>
      <c r="B13" s="65" t="s">
        <v>80</v>
      </c>
      <c r="C13" s="83">
        <f>+D13/'Meta Corte Hosp'!H51</f>
        <v>0.6568701451324728</v>
      </c>
      <c r="D13" s="80">
        <f t="shared" si="0"/>
        <v>0.14175257731958762</v>
      </c>
      <c r="E13">
        <f>VLOOKUP($B13,'[3]NUM2'!$H$3:$S$159,2,FALSE)</f>
        <v>26</v>
      </c>
      <c r="F13">
        <f>VLOOKUP($B13,'[3]NUM2'!$H$3:$S$159,3,FALSE)</f>
        <v>5</v>
      </c>
      <c r="G13">
        <f>VLOOKUP($B13,'[3]NUM2'!$H$3:$S$159,4,FALSE)</f>
        <v>7</v>
      </c>
      <c r="H13">
        <f>VLOOKUP($B13,'[3]NUM2'!$H$3:$S$159,5,FALSE)</f>
        <v>12</v>
      </c>
      <c r="I13">
        <f>VLOOKUP($B13,'[3]NUM2'!$H$3:$S$159,6,FALSE)</f>
        <v>14</v>
      </c>
      <c r="J13">
        <f>VLOOKUP($B13,'[3]NUM2'!$H$3:$S$159,7,FALSE)</f>
        <v>12</v>
      </c>
      <c r="K13">
        <f>VLOOKUP($B13,'[3]NUM2'!$H$3:$S$159,8,FALSE)</f>
        <v>11</v>
      </c>
      <c r="L13">
        <f>VLOOKUP($B13,'[3]NUM2'!$H$3:$S$159,9,FALSE)</f>
        <v>10</v>
      </c>
      <c r="M13" s="2">
        <f>VLOOKUP($B13,'[3]NUM2'!$H$3:$S$159,10,FALSE)</f>
        <v>5</v>
      </c>
      <c r="N13" s="2">
        <f>VLOOKUP($B13,'[3]NUM2'!$H$3:$S$159,11,FALSE)</f>
        <v>8</v>
      </c>
      <c r="O13" s="2"/>
      <c r="P13" s="2"/>
      <c r="Q13" s="4">
        <f t="shared" si="1"/>
        <v>110</v>
      </c>
      <c r="R13" s="100">
        <f t="shared" si="2"/>
        <v>776</v>
      </c>
      <c r="S13" s="10">
        <v>435</v>
      </c>
      <c r="T13" s="17">
        <f t="shared" si="3"/>
        <v>460</v>
      </c>
      <c r="U13" s="95">
        <f>VLOOKUP($B13,'[2]DEN2'!$G$2:$I$157,2,FALSE)</f>
        <v>537</v>
      </c>
      <c r="V13" s="89">
        <f t="shared" si="4"/>
        <v>554</v>
      </c>
      <c r="W13" s="89">
        <f t="shared" si="5"/>
        <v>563</v>
      </c>
      <c r="X13" s="5"/>
      <c r="Y13" s="99">
        <v>1339</v>
      </c>
      <c r="Z13">
        <f>VLOOKUP($B13,'[3]ACT DEN2'!$H$3:$S$159,2,FALSE)</f>
        <v>3</v>
      </c>
      <c r="AA13">
        <f>VLOOKUP($B13,'[3]ACT DEN2'!$H$3:$S$159,3,FALSE)</f>
        <v>14</v>
      </c>
      <c r="AB13">
        <f>VLOOKUP($B13,'[3]ACT DEN2'!$H$3:$S$159,4,FALSE)</f>
        <v>8</v>
      </c>
      <c r="AC13">
        <f>VLOOKUP($B13,'[3]ACT DEN2'!$H$3:$S$159,5,FALSE)</f>
        <v>8</v>
      </c>
      <c r="AD13">
        <f>VLOOKUP($B13,'[3]ACT DEN2'!$H$3:$S$159,6,FALSE)</f>
        <v>2</v>
      </c>
      <c r="AE13">
        <f>VLOOKUP($B13,'[3]ACT DEN2'!$H$3:$S$159,7,FALSE)</f>
        <v>8</v>
      </c>
      <c r="AF13">
        <f>VLOOKUP($B13,'[3]ACT DEN2'!$H$3:$S$159,8,FALSE)</f>
        <v>5</v>
      </c>
      <c r="AG13">
        <f>VLOOKUP($B13,'[3]ACT DEN2'!$H$3:$S$159,9,FALSE)</f>
        <v>12</v>
      </c>
      <c r="AH13" s="2">
        <f>VLOOKUP($B13,'[3]ACT DEN2'!$H$3:$S$159,10,FALSE)</f>
        <v>4</v>
      </c>
      <c r="AI13" s="6">
        <f>VLOOKUP($B13,'[3]ACT DEN2'!$H$3:$S$159,11,FALSE)</f>
        <v>6</v>
      </c>
      <c r="AJ13" s="2"/>
      <c r="AK13" s="2"/>
      <c r="AL13" s="4">
        <f t="shared" si="6"/>
        <v>70</v>
      </c>
      <c r="AM13">
        <f>VLOOKUP($B13,'[3]ACT DEN2'!$AC$3:$AN$150,2,FALSE)</f>
        <v>0</v>
      </c>
      <c r="AN13">
        <f>VLOOKUP($B13,'[3]ACT DEN2'!$AC$3:$AN$150,3,FALSE)</f>
        <v>0</v>
      </c>
      <c r="AO13"/>
      <c r="AP13">
        <f>VLOOKUP($B13,'[3]ACT DEN2'!$AC$3:$AN$150,5,FALSE)</f>
        <v>0</v>
      </c>
      <c r="AQ13">
        <f>VLOOKUP($B13,'[3]ACT DEN2'!$AC$3:$AN$150,6,FALSE)</f>
        <v>0</v>
      </c>
      <c r="AR13">
        <f>VLOOKUP($B13,'[3]ACT DEN2'!$AC$3:$AN$150,7,FALSE)</f>
        <v>0</v>
      </c>
      <c r="AS13">
        <f>VLOOKUP($B13,'[3]ACT DEN2'!$AC$3:$AN$150,8,FALSE)</f>
        <v>0</v>
      </c>
      <c r="AT13">
        <f>VLOOKUP($B13,'[3]ACT DEN2'!$AC$3:$AN$150,9,FALSE)</f>
        <v>0</v>
      </c>
      <c r="AU13" s="2">
        <f>VLOOKUP($B13,'[3]ACT DEN2'!$AC$3:$AN$150,10,FALSE)</f>
        <v>0</v>
      </c>
      <c r="AV13" s="2">
        <f>VLOOKUP($B13,'[3]ACT DEN2'!$AC$3:$AN$150,11,FALSE)</f>
        <v>1</v>
      </c>
      <c r="AW13" s="2"/>
      <c r="AX13" s="2"/>
      <c r="AY13" s="4">
        <f t="shared" si="7"/>
        <v>1</v>
      </c>
    </row>
    <row r="14" spans="1:51" s="67" customFormat="1" ht="15.75" thickBot="1">
      <c r="A14" s="1" t="s">
        <v>54</v>
      </c>
      <c r="B14" s="65" t="s">
        <v>81</v>
      </c>
      <c r="C14" s="83">
        <f>+D14/'Meta Corte Hosp'!H52</f>
        <v>0.45016679061089415</v>
      </c>
      <c r="D14" s="80">
        <f t="shared" si="0"/>
        <v>0.09714599341383096</v>
      </c>
      <c r="E14">
        <f>VLOOKUP($B14,'[3]NUM2'!$H$3:$S$159,2,FALSE)</f>
        <v>13</v>
      </c>
      <c r="F14">
        <f>VLOOKUP($B14,'[3]NUM2'!$H$3:$S$159,3,FALSE)</f>
        <v>10</v>
      </c>
      <c r="G14">
        <f>VLOOKUP($B14,'[3]NUM2'!$H$3:$S$159,4,FALSE)</f>
        <v>21</v>
      </c>
      <c r="H14">
        <f>VLOOKUP($B14,'[3]NUM2'!$H$3:$S$159,5,FALSE)</f>
        <v>27</v>
      </c>
      <c r="I14">
        <f>VLOOKUP($B14,'[3]NUM2'!$H$3:$S$159,6,FALSE)</f>
        <v>9</v>
      </c>
      <c r="J14">
        <f>VLOOKUP($B14,'[3]NUM2'!$H$3:$S$159,7,FALSE)</f>
        <v>11</v>
      </c>
      <c r="K14">
        <f>VLOOKUP($B14,'[3]NUM2'!$H$3:$S$159,8,FALSE)</f>
        <v>9</v>
      </c>
      <c r="L14">
        <f>VLOOKUP($B14,'[3]NUM2'!$H$3:$S$159,9,FALSE)</f>
        <v>41</v>
      </c>
      <c r="M14" s="2">
        <f>VLOOKUP($B14,'[3]NUM2'!$H$3:$S$159,10,FALSE)</f>
        <v>13</v>
      </c>
      <c r="N14" s="2">
        <f>VLOOKUP($B14,'[3]NUM2'!$H$3:$S$159,11,FALSE)</f>
        <v>23</v>
      </c>
      <c r="O14" s="2"/>
      <c r="P14" s="2"/>
      <c r="Q14" s="4">
        <f t="shared" si="1"/>
        <v>177</v>
      </c>
      <c r="R14" s="100">
        <f t="shared" si="2"/>
        <v>1822</v>
      </c>
      <c r="S14" s="10">
        <v>577</v>
      </c>
      <c r="T14" s="17">
        <f t="shared" si="3"/>
        <v>580</v>
      </c>
      <c r="U14" s="95">
        <f>VLOOKUP($B14,'[2]DEN2'!$G$2:$I$157,2,FALSE)</f>
        <v>577</v>
      </c>
      <c r="V14" s="89">
        <f t="shared" si="4"/>
        <v>582</v>
      </c>
      <c r="W14" s="89">
        <f t="shared" si="5"/>
        <v>582</v>
      </c>
      <c r="X14" s="5"/>
      <c r="Y14" s="99">
        <v>2404</v>
      </c>
      <c r="Z14"/>
      <c r="AA14">
        <f>VLOOKUP($B14,'[3]ACT DEN2'!$H$3:$S$159,3,FALSE)</f>
        <v>3</v>
      </c>
      <c r="AB14">
        <f>VLOOKUP($B14,'[3]ACT DEN2'!$H$3:$S$159,4,FALSE)</f>
        <v>5</v>
      </c>
      <c r="AC14">
        <f>VLOOKUP($B14,'[3]ACT DEN2'!$H$3:$S$159,5,FALSE)</f>
        <v>6</v>
      </c>
      <c r="AD14">
        <f>VLOOKUP($B14,'[3]ACT DEN2'!$H$3:$S$159,6,FALSE)</f>
        <v>10</v>
      </c>
      <c r="AE14">
        <f>VLOOKUP($B14,'[3]ACT DEN2'!$H$3:$S$159,7,FALSE)</f>
        <v>8</v>
      </c>
      <c r="AF14">
        <f>VLOOKUP($B14,'[3]ACT DEN2'!$H$3:$S$159,8,FALSE)</f>
        <v>9</v>
      </c>
      <c r="AG14">
        <f>VLOOKUP($B14,'[3]ACT DEN2'!$H$3:$S$159,9,FALSE)</f>
        <v>15</v>
      </c>
      <c r="AH14" s="2">
        <f>VLOOKUP($B14,'[3]ACT DEN2'!$H$3:$S$159,10,FALSE)</f>
        <v>5</v>
      </c>
      <c r="AI14" s="6">
        <f>VLOOKUP($B14,'[3]ACT DEN2'!$H$3:$S$159,11,FALSE)</f>
        <v>5</v>
      </c>
      <c r="AJ14" s="2"/>
      <c r="AK14" s="2"/>
      <c r="AL14" s="4">
        <f t="shared" si="6"/>
        <v>66</v>
      </c>
      <c r="AM14"/>
      <c r="AN14">
        <f>VLOOKUP($B14,'[3]ACT DEN2'!$AC$3:$AN$150,3,FALSE)</f>
        <v>3</v>
      </c>
      <c r="AO14">
        <f>VLOOKUP($B14,'[3]ACT DEN2'!$AC$3:$AN$150,4,FALSE)</f>
        <v>2</v>
      </c>
      <c r="AP14">
        <f>VLOOKUP($B14,'[3]ACT DEN2'!$AC$3:$AN$150,5,FALSE)</f>
        <v>4</v>
      </c>
      <c r="AQ14">
        <f>VLOOKUP($B14,'[3]ACT DEN2'!$AC$3:$AN$150,6,FALSE)</f>
        <v>7</v>
      </c>
      <c r="AR14">
        <f>VLOOKUP($B14,'[3]ACT DEN2'!$AC$3:$AN$150,7,FALSE)</f>
        <v>11</v>
      </c>
      <c r="AS14">
        <f>VLOOKUP($B14,'[3]ACT DEN2'!$AC$3:$AN$150,8,FALSE)</f>
        <v>13</v>
      </c>
      <c r="AT14">
        <f>VLOOKUP($B14,'[3]ACT DEN2'!$AC$3:$AN$150,9,FALSE)</f>
        <v>6</v>
      </c>
      <c r="AU14" s="2">
        <f>VLOOKUP($B14,'[3]ACT DEN2'!$AC$3:$AN$150,10,FALSE)</f>
        <v>2</v>
      </c>
      <c r="AV14" s="2">
        <f>VLOOKUP($B14,'[3]ACT DEN2'!$AC$3:$AN$150,11,FALSE)</f>
        <v>8</v>
      </c>
      <c r="AW14" s="2"/>
      <c r="AX14" s="2"/>
      <c r="AY14" s="4">
        <f t="shared" si="7"/>
        <v>56</v>
      </c>
    </row>
    <row r="15" spans="1:51" s="67" customFormat="1" ht="15.75" thickBot="1">
      <c r="A15" s="1" t="s">
        <v>55</v>
      </c>
      <c r="B15" s="65" t="s">
        <v>82</v>
      </c>
      <c r="C15" s="83">
        <f>+D15/'Meta Corte Hosp'!H53</f>
        <v>1.1195395674488517</v>
      </c>
      <c r="D15" s="80">
        <f t="shared" si="0"/>
        <v>0.2415966386554622</v>
      </c>
      <c r="E15">
        <f>VLOOKUP($B15,'[3]NUM2'!$H$3:$S$159,2,FALSE)</f>
        <v>8</v>
      </c>
      <c r="F15">
        <f>VLOOKUP($B15,'[3]NUM2'!$H$3:$S$159,3,FALSE)</f>
        <v>17</v>
      </c>
      <c r="G15">
        <f>VLOOKUP($B15,'[3]NUM2'!$H$3:$S$159,4,FALSE)</f>
        <v>13</v>
      </c>
      <c r="H15">
        <f>VLOOKUP($B15,'[3]NUM2'!$H$3:$S$159,5,FALSE)</f>
        <v>13</v>
      </c>
      <c r="I15">
        <f>VLOOKUP($B15,'[3]NUM2'!$H$3:$S$159,6,FALSE)</f>
        <v>11</v>
      </c>
      <c r="J15">
        <f>VLOOKUP($B15,'[3]NUM2'!$H$3:$S$159,7,FALSE)</f>
        <v>3</v>
      </c>
      <c r="K15">
        <f>VLOOKUP($B15,'[3]NUM2'!$H$3:$S$159,8,FALSE)</f>
        <v>1</v>
      </c>
      <c r="L15">
        <f>VLOOKUP($B15,'[3]NUM2'!$H$3:$S$159,9,FALSE)</f>
        <v>7</v>
      </c>
      <c r="M15" s="2">
        <f>VLOOKUP($B15,'[3]NUM2'!$H$3:$S$159,10,FALSE)</f>
        <v>34</v>
      </c>
      <c r="N15" s="2">
        <f>VLOOKUP($B15,'[3]NUM2'!$H$3:$S$159,11,FALSE)</f>
        <v>8</v>
      </c>
      <c r="O15" s="2"/>
      <c r="P15" s="2"/>
      <c r="Q15" s="4">
        <f t="shared" si="1"/>
        <v>115</v>
      </c>
      <c r="R15" s="100">
        <f t="shared" si="2"/>
        <v>476</v>
      </c>
      <c r="S15" s="10">
        <v>590</v>
      </c>
      <c r="T15" s="17">
        <f t="shared" si="3"/>
        <v>588</v>
      </c>
      <c r="U15" s="95">
        <f>VLOOKUP($B15,'[2]DEN2'!$G$2:$I$157,2,FALSE)</f>
        <v>557</v>
      </c>
      <c r="V15" s="89">
        <f t="shared" si="4"/>
        <v>560</v>
      </c>
      <c r="W15" s="89">
        <f t="shared" si="5"/>
        <v>557</v>
      </c>
      <c r="X15" s="5"/>
      <c r="Y15" s="99">
        <v>1033</v>
      </c>
      <c r="Z15">
        <f>VLOOKUP($B15,'[3]ACT DEN2'!$H$3:$S$159,2,FALSE)</f>
        <v>3</v>
      </c>
      <c r="AA15">
        <f>VLOOKUP($B15,'[3]ACT DEN2'!$H$3:$S$159,3,FALSE)</f>
        <v>4</v>
      </c>
      <c r="AB15">
        <f>VLOOKUP($B15,'[3]ACT DEN2'!$H$3:$S$159,4,FALSE)</f>
        <v>2</v>
      </c>
      <c r="AC15">
        <f>VLOOKUP($B15,'[3]ACT DEN2'!$H$3:$S$159,5,FALSE)</f>
        <v>2</v>
      </c>
      <c r="AD15">
        <f>VLOOKUP($B15,'[3]ACT DEN2'!$H$3:$S$159,6,FALSE)</f>
        <v>8</v>
      </c>
      <c r="AE15">
        <f>VLOOKUP($B15,'[3]ACT DEN2'!$H$3:$S$159,7,FALSE)</f>
        <v>4</v>
      </c>
      <c r="AF15">
        <f>VLOOKUP($B15,'[3]ACT DEN2'!$H$3:$S$159,8,FALSE)</f>
        <v>6</v>
      </c>
      <c r="AG15">
        <f>VLOOKUP($B15,'[3]ACT DEN2'!$H$3:$S$159,9,FALSE)</f>
        <v>11</v>
      </c>
      <c r="AH15" s="2">
        <f>VLOOKUP($B15,'[3]ACT DEN2'!$H$3:$S$159,10,FALSE)</f>
        <v>4</v>
      </c>
      <c r="AI15" s="6">
        <f>VLOOKUP($B15,'[3]ACT DEN2'!$H$3:$S$159,11,FALSE)</f>
        <v>3</v>
      </c>
      <c r="AJ15" s="2"/>
      <c r="AK15" s="2"/>
      <c r="AL15" s="4">
        <f t="shared" si="6"/>
        <v>47</v>
      </c>
      <c r="AM15">
        <f>VLOOKUP($B15,'[3]ACT DEN2'!$AC$3:$AN$150,2,FALSE)</f>
        <v>3</v>
      </c>
      <c r="AN15">
        <f>VLOOKUP($B15,'[3]ACT DEN2'!$AC$3:$AN$150,3,FALSE)</f>
        <v>7</v>
      </c>
      <c r="AO15">
        <f>VLOOKUP($B15,'[3]ACT DEN2'!$AC$3:$AN$150,4,FALSE)</f>
        <v>1</v>
      </c>
      <c r="AP15">
        <f>VLOOKUP($B15,'[3]ACT DEN2'!$AC$3:$AN$150,5,FALSE)</f>
        <v>1</v>
      </c>
      <c r="AQ15">
        <f>VLOOKUP($B15,'[3]ACT DEN2'!$AC$3:$AN$150,6,FALSE)</f>
        <v>1</v>
      </c>
      <c r="AR15">
        <f>VLOOKUP($B15,'[3]ACT DEN2'!$AC$3:$AN$150,7,FALSE)</f>
        <v>7</v>
      </c>
      <c r="AS15">
        <f>VLOOKUP($B15,'[3]ACT DEN2'!$AC$3:$AN$150,8,FALSE)</f>
        <v>7</v>
      </c>
      <c r="AT15">
        <f>VLOOKUP($B15,'[3]ACT DEN2'!$AC$3:$AN$150,9,FALSE)</f>
        <v>7</v>
      </c>
      <c r="AU15" s="2">
        <f>VLOOKUP($B15,'[3]ACT DEN2'!$AC$3:$AN$150,10,FALSE)</f>
        <v>3</v>
      </c>
      <c r="AV15" s="2">
        <f>VLOOKUP($B15,'[3]ACT DEN2'!$AC$3:$AN$150,11,FALSE)</f>
        <v>7</v>
      </c>
      <c r="AW15" s="2"/>
      <c r="AX15" s="2"/>
      <c r="AY15" s="4">
        <f t="shared" si="7"/>
        <v>44</v>
      </c>
    </row>
    <row r="16" spans="1:51" s="67" customFormat="1" ht="15.75" thickBot="1">
      <c r="A16" s="1" t="s">
        <v>56</v>
      </c>
      <c r="B16" s="65" t="s">
        <v>83</v>
      </c>
      <c r="C16" s="83">
        <f>+D16/'Meta Corte Hosp'!H54</f>
        <v>1.4318735042035715</v>
      </c>
      <c r="D16" s="80">
        <f t="shared" si="0"/>
        <v>0.3089983022071307</v>
      </c>
      <c r="E16">
        <f>VLOOKUP($B16,'[3]NUM2'!$H$3:$S$159,2,FALSE)</f>
        <v>10</v>
      </c>
      <c r="F16">
        <f>VLOOKUP($B16,'[3]NUM2'!$H$3:$S$159,3,FALSE)</f>
        <v>10</v>
      </c>
      <c r="G16">
        <f>VLOOKUP($B16,'[3]NUM2'!$H$3:$S$159,4,FALSE)</f>
        <v>8</v>
      </c>
      <c r="H16">
        <f>VLOOKUP($B16,'[3]NUM2'!$H$3:$S$159,5,FALSE)</f>
        <v>20</v>
      </c>
      <c r="I16">
        <f>VLOOKUP($B16,'[3]NUM2'!$H$3:$S$159,6,FALSE)</f>
        <v>23</v>
      </c>
      <c r="J16">
        <f>VLOOKUP($B16,'[3]NUM2'!$H$3:$S$159,7,FALSE)</f>
        <v>26</v>
      </c>
      <c r="K16">
        <f>VLOOKUP($B16,'[3]NUM2'!$H$3:$S$159,8,FALSE)</f>
        <v>18</v>
      </c>
      <c r="L16">
        <f>VLOOKUP($B16,'[3]NUM2'!$H$3:$S$159,9,FALSE)</f>
        <v>40</v>
      </c>
      <c r="M16" s="2">
        <f>VLOOKUP($B16,'[3]NUM2'!$H$3:$S$159,10,FALSE)</f>
        <v>9</v>
      </c>
      <c r="N16" s="2">
        <f>VLOOKUP($B16,'[3]NUM2'!$H$3:$S$159,11,FALSE)</f>
        <v>18</v>
      </c>
      <c r="O16" s="2"/>
      <c r="P16" s="2"/>
      <c r="Q16" s="4">
        <f t="shared" si="1"/>
        <v>182</v>
      </c>
      <c r="R16" s="100">
        <f t="shared" si="2"/>
        <v>589</v>
      </c>
      <c r="S16" s="10">
        <v>492</v>
      </c>
      <c r="T16" s="17">
        <f t="shared" si="3"/>
        <v>498</v>
      </c>
      <c r="U16" s="95">
        <f>VLOOKUP($B16,'[2]DEN2'!$G$2:$I$157,2,FALSE)</f>
        <v>509</v>
      </c>
      <c r="V16" s="89">
        <f t="shared" si="4"/>
        <v>516</v>
      </c>
      <c r="W16" s="89">
        <f t="shared" si="5"/>
        <v>519</v>
      </c>
      <c r="X16" s="5"/>
      <c r="Y16" s="99">
        <v>1108</v>
      </c>
      <c r="Z16">
        <f>VLOOKUP($B16,'[3]ACT DEN2'!$H$3:$S$159,2,FALSE)</f>
        <v>9</v>
      </c>
      <c r="AA16">
        <f>VLOOKUP($B16,'[3]ACT DEN2'!$H$3:$S$159,3,FALSE)</f>
        <v>6</v>
      </c>
      <c r="AB16">
        <f>VLOOKUP($B16,'[3]ACT DEN2'!$H$3:$S$159,4,FALSE)</f>
        <v>10</v>
      </c>
      <c r="AC16">
        <f>VLOOKUP($B16,'[3]ACT DEN2'!$H$3:$S$159,5,FALSE)</f>
        <v>6</v>
      </c>
      <c r="AD16">
        <f>VLOOKUP($B16,'[3]ACT DEN2'!$H$3:$S$159,6,FALSE)</f>
        <v>6</v>
      </c>
      <c r="AE16">
        <f>VLOOKUP($B16,'[3]ACT DEN2'!$H$3:$S$159,7,FALSE)</f>
        <v>5</v>
      </c>
      <c r="AF16">
        <f>VLOOKUP($B16,'[3]ACT DEN2'!$H$3:$S$159,8,FALSE)</f>
        <v>13</v>
      </c>
      <c r="AG16">
        <f>VLOOKUP($B16,'[3]ACT DEN2'!$H$3:$S$159,9,FALSE)</f>
        <v>6</v>
      </c>
      <c r="AH16" s="2">
        <f>VLOOKUP($B16,'[3]ACT DEN2'!$H$3:$S$159,10,FALSE)</f>
        <v>9</v>
      </c>
      <c r="AI16" s="6">
        <f>VLOOKUP($B16,'[3]ACT DEN2'!$H$3:$S$159,11,FALSE)</f>
        <v>1</v>
      </c>
      <c r="AJ16" s="2"/>
      <c r="AK16" s="2"/>
      <c r="AL16" s="4">
        <f t="shared" si="6"/>
        <v>71</v>
      </c>
      <c r="AM16">
        <f>VLOOKUP($B16,'[3]ACT DEN2'!$AC$3:$AN$150,2,FALSE)</f>
        <v>0</v>
      </c>
      <c r="AN16">
        <f>VLOOKUP($B16,'[3]ACT DEN2'!$AC$3:$AN$150,3,FALSE)</f>
        <v>13</v>
      </c>
      <c r="AO16">
        <f>VLOOKUP($B16,'[3]ACT DEN2'!$AC$3:$AN$150,4,FALSE)</f>
        <v>6</v>
      </c>
      <c r="AP16">
        <f>VLOOKUP($B16,'[3]ACT DEN2'!$AC$3:$AN$150,5,FALSE)</f>
        <v>1</v>
      </c>
      <c r="AQ16">
        <f>VLOOKUP($B16,'[3]ACT DEN2'!$AC$3:$AN$150,6,FALSE)</f>
        <v>0</v>
      </c>
      <c r="AR16">
        <f>VLOOKUP($B16,'[3]ACT DEN2'!$AC$3:$AN$150,7,FALSE)</f>
        <v>12</v>
      </c>
      <c r="AS16">
        <f>VLOOKUP($B16,'[3]ACT DEN2'!$AC$3:$AN$150,8,FALSE)</f>
        <v>8</v>
      </c>
      <c r="AT16">
        <f>VLOOKUP($B16,'[3]ACT DEN2'!$AC$3:$AN$150,9,FALSE)</f>
        <v>4</v>
      </c>
      <c r="AU16" s="2">
        <f>VLOOKUP($B16,'[3]ACT DEN2'!$AC$3:$AN$150,10,FALSE)</f>
        <v>4</v>
      </c>
      <c r="AV16" s="2">
        <f>VLOOKUP($B16,'[3]ACT DEN2'!$AC$3:$AN$150,11,FALSE)</f>
        <v>3</v>
      </c>
      <c r="AW16" s="2"/>
      <c r="AX16" s="2"/>
      <c r="AY16" s="4">
        <f t="shared" si="7"/>
        <v>51</v>
      </c>
    </row>
    <row r="17" spans="1:51" s="67" customFormat="1" ht="15.75" thickBot="1">
      <c r="A17" s="1" t="s">
        <v>57</v>
      </c>
      <c r="B17" s="65" t="s">
        <v>84</v>
      </c>
      <c r="C17" s="83">
        <f>+D17/'Meta Corte Hosp'!H55</f>
        <v>0.8106962009528798</v>
      </c>
      <c r="D17" s="80">
        <f t="shared" si="0"/>
        <v>0.18840579710144928</v>
      </c>
      <c r="E17">
        <f>VLOOKUP($B17,'[3]NUM2'!$H$3:$S$159,2,FALSE)</f>
        <v>10</v>
      </c>
      <c r="F17">
        <f>VLOOKUP($B17,'[3]NUM2'!$H$3:$S$159,3,FALSE)</f>
        <v>11</v>
      </c>
      <c r="G17">
        <f>VLOOKUP($B17,'[3]NUM2'!$H$3:$S$159,4,FALSE)</f>
        <v>6</v>
      </c>
      <c r="H17">
        <f>VLOOKUP($B17,'[3]NUM2'!$H$3:$S$159,5,FALSE)</f>
        <v>11</v>
      </c>
      <c r="I17">
        <f>VLOOKUP($B17,'[3]NUM2'!$H$3:$S$159,6,FALSE)</f>
        <v>8</v>
      </c>
      <c r="J17">
        <f>VLOOKUP($B17,'[3]NUM2'!$H$3:$S$159,7,FALSE)</f>
        <v>3</v>
      </c>
      <c r="K17">
        <f>VLOOKUP($B17,'[3]NUM2'!$H$3:$S$159,8,FALSE)</f>
        <v>3</v>
      </c>
      <c r="L17">
        <f>VLOOKUP($B17,'[3]NUM2'!$H$3:$S$159,9,FALSE)</f>
        <v>8</v>
      </c>
      <c r="M17" s="2">
        <f>VLOOKUP($B17,'[3]NUM2'!$H$3:$S$159,10,FALSE)</f>
        <v>13</v>
      </c>
      <c r="N17" s="2">
        <f>VLOOKUP($B17,'[3]NUM2'!$H$3:$S$159,11,FALSE)</f>
        <v>5</v>
      </c>
      <c r="O17" s="2"/>
      <c r="P17" s="2"/>
      <c r="Q17" s="4">
        <f t="shared" si="1"/>
        <v>78</v>
      </c>
      <c r="R17" s="100">
        <f t="shared" si="2"/>
        <v>414</v>
      </c>
      <c r="S17" s="10">
        <v>272</v>
      </c>
      <c r="T17" s="17">
        <f t="shared" si="3"/>
        <v>278</v>
      </c>
      <c r="U17" s="95">
        <f>VLOOKUP($B17,'[2]DEN2'!$G$2:$I$157,2,FALSE)</f>
        <v>256</v>
      </c>
      <c r="V17" s="89">
        <f t="shared" si="4"/>
        <v>261</v>
      </c>
      <c r="W17" s="89">
        <f t="shared" si="5"/>
        <v>265</v>
      </c>
      <c r="X17" s="5"/>
      <c r="Y17" s="99">
        <v>679</v>
      </c>
      <c r="Z17">
        <f>VLOOKUP($B17,'[3]ACT DEN2'!$H$3:$S$159,2,FALSE)</f>
        <v>3</v>
      </c>
      <c r="AA17">
        <f>VLOOKUP($B17,'[3]ACT DEN2'!$H$3:$S$159,3,FALSE)</f>
        <v>2</v>
      </c>
      <c r="AB17">
        <f>VLOOKUP($B17,'[3]ACT DEN2'!$H$3:$S$159,4,FALSE)</f>
        <v>2</v>
      </c>
      <c r="AC17">
        <f>VLOOKUP($B17,'[3]ACT DEN2'!$H$3:$S$159,5,FALSE)</f>
        <v>7</v>
      </c>
      <c r="AD17">
        <f>VLOOKUP($B17,'[3]ACT DEN2'!$H$3:$S$159,6,FALSE)</f>
        <v>4</v>
      </c>
      <c r="AE17">
        <f>VLOOKUP($B17,'[3]ACT DEN2'!$H$3:$S$159,7,FALSE)</f>
        <v>4</v>
      </c>
      <c r="AF17">
        <f>VLOOKUP($B17,'[3]ACT DEN2'!$H$3:$S$159,8,FALSE)</f>
        <v>2</v>
      </c>
      <c r="AG17">
        <f>VLOOKUP($B17,'[3]ACT DEN2'!$H$3:$S$159,9,FALSE)</f>
        <v>4</v>
      </c>
      <c r="AH17" s="2">
        <f>VLOOKUP($B17,'[3]ACT DEN2'!$H$3:$S$159,10,FALSE)</f>
        <v>1</v>
      </c>
      <c r="AI17" s="6">
        <f>VLOOKUP($B17,'[3]ACT DEN2'!$H$3:$S$159,11,FALSE)</f>
        <v>3</v>
      </c>
      <c r="AJ17" s="2"/>
      <c r="AK17" s="2"/>
      <c r="AL17" s="4">
        <f t="shared" si="6"/>
        <v>32</v>
      </c>
      <c r="AM17">
        <f>VLOOKUP($B17,'[3]ACT DEN2'!$AC$3:$AN$150,2,FALSE)</f>
        <v>1</v>
      </c>
      <c r="AN17">
        <f>VLOOKUP($B17,'[3]ACT DEN2'!$AC$3:$AN$150,3,FALSE)</f>
        <v>0</v>
      </c>
      <c r="AO17">
        <f>VLOOKUP($B17,'[3]ACT DEN2'!$AC$3:$AN$150,4,FALSE)</f>
        <v>0</v>
      </c>
      <c r="AP17">
        <f>VLOOKUP($B17,'[3]ACT DEN2'!$AC$3:$AN$150,5,FALSE)</f>
        <v>0</v>
      </c>
      <c r="AQ17">
        <f>VLOOKUP($B17,'[3]ACT DEN2'!$AC$3:$AN$150,6,FALSE)</f>
        <v>1</v>
      </c>
      <c r="AR17">
        <f>VLOOKUP($B17,'[3]ACT DEN2'!$AC$3:$AN$150,7,FALSE)</f>
        <v>0</v>
      </c>
      <c r="AS17">
        <f>VLOOKUP($B17,'[3]ACT DEN2'!$AC$3:$AN$150,8,FALSE)</f>
        <v>1</v>
      </c>
      <c r="AT17">
        <f>VLOOKUP($B17,'[3]ACT DEN2'!$AC$3:$AN$150,9,FALSE)</f>
        <v>0</v>
      </c>
      <c r="AU17" s="2">
        <f>VLOOKUP($B17,'[3]ACT DEN2'!$AC$3:$AN$150,10,FALSE)</f>
        <v>0</v>
      </c>
      <c r="AV17" s="2">
        <f>VLOOKUP($B17,'[3]ACT DEN2'!$AC$3:$AN$150,11,FALSE)</f>
        <v>0</v>
      </c>
      <c r="AW17" s="2"/>
      <c r="AX17" s="2"/>
      <c r="AY17" s="4">
        <f t="shared" si="7"/>
        <v>3</v>
      </c>
    </row>
    <row r="18" spans="1:51" s="72" customFormat="1" ht="12.75">
      <c r="A18" s="70"/>
      <c r="B18" s="69" t="s">
        <v>85</v>
      </c>
      <c r="C18" s="69"/>
      <c r="D18" s="90"/>
      <c r="E18" s="71">
        <f>SUM(E12:E17)</f>
        <v>79</v>
      </c>
      <c r="F18" s="71">
        <f aca="true" t="shared" si="8" ref="F18:Q18">SUM(F12:F17)</f>
        <v>118</v>
      </c>
      <c r="G18" s="71">
        <f t="shared" si="8"/>
        <v>97</v>
      </c>
      <c r="H18" s="71">
        <f t="shared" si="8"/>
        <v>124</v>
      </c>
      <c r="I18" s="71">
        <f t="shared" si="8"/>
        <v>81</v>
      </c>
      <c r="J18" s="71">
        <f t="shared" si="8"/>
        <v>67</v>
      </c>
      <c r="K18" s="71">
        <f t="shared" si="8"/>
        <v>49</v>
      </c>
      <c r="L18" s="71">
        <f t="shared" si="8"/>
        <v>112</v>
      </c>
      <c r="M18" s="71">
        <f t="shared" si="8"/>
        <v>101</v>
      </c>
      <c r="N18" s="71">
        <f t="shared" si="8"/>
        <v>88</v>
      </c>
      <c r="O18" s="71">
        <f t="shared" si="8"/>
        <v>0</v>
      </c>
      <c r="P18" s="71">
        <f t="shared" si="8"/>
        <v>0</v>
      </c>
      <c r="Q18" s="71">
        <f t="shared" si="8"/>
        <v>916</v>
      </c>
      <c r="R18" s="74">
        <f>SUM(R12:R17)</f>
        <v>4538</v>
      </c>
      <c r="S18" s="74">
        <f aca="true" t="shared" si="9" ref="S18:AY18">SUM(S12:S17)</f>
        <v>2743</v>
      </c>
      <c r="T18" s="74">
        <f t="shared" si="9"/>
        <v>2780</v>
      </c>
      <c r="U18" s="74">
        <f>SUM(U12:U17)</f>
        <v>2811</v>
      </c>
      <c r="V18" s="74">
        <f>SUM(V12:V17)</f>
        <v>2858</v>
      </c>
      <c r="W18" s="74">
        <f>SUM(W12:W17)</f>
        <v>2876</v>
      </c>
      <c r="X18" s="74">
        <f>SUM(X12:X17)</f>
        <v>0</v>
      </c>
      <c r="Y18" s="74">
        <f t="shared" si="9"/>
        <v>7414</v>
      </c>
      <c r="Z18" s="71">
        <f t="shared" si="9"/>
        <v>18</v>
      </c>
      <c r="AA18" s="71">
        <f t="shared" si="9"/>
        <v>31</v>
      </c>
      <c r="AB18" s="71">
        <f t="shared" si="9"/>
        <v>28</v>
      </c>
      <c r="AC18" s="71">
        <f t="shared" si="9"/>
        <v>30</v>
      </c>
      <c r="AD18" s="71">
        <f t="shared" si="9"/>
        <v>31</v>
      </c>
      <c r="AE18" s="71">
        <f t="shared" si="9"/>
        <v>35</v>
      </c>
      <c r="AF18" s="71">
        <f t="shared" si="9"/>
        <v>43</v>
      </c>
      <c r="AG18" s="71">
        <f t="shared" si="9"/>
        <v>52</v>
      </c>
      <c r="AH18" s="71">
        <f t="shared" si="9"/>
        <v>27</v>
      </c>
      <c r="AI18" s="71">
        <f t="shared" si="9"/>
        <v>21</v>
      </c>
      <c r="AJ18" s="71">
        <f t="shared" si="9"/>
        <v>0</v>
      </c>
      <c r="AK18" s="71">
        <f t="shared" si="9"/>
        <v>0</v>
      </c>
      <c r="AL18" s="71">
        <f t="shared" si="9"/>
        <v>316</v>
      </c>
      <c r="AM18" s="71">
        <f t="shared" si="9"/>
        <v>4</v>
      </c>
      <c r="AN18" s="71">
        <f t="shared" si="9"/>
        <v>26</v>
      </c>
      <c r="AO18" s="71">
        <f t="shared" si="9"/>
        <v>10</v>
      </c>
      <c r="AP18" s="71">
        <f t="shared" si="9"/>
        <v>6</v>
      </c>
      <c r="AQ18" s="71">
        <f t="shared" si="9"/>
        <v>10</v>
      </c>
      <c r="AR18" s="71">
        <f t="shared" si="9"/>
        <v>31</v>
      </c>
      <c r="AS18" s="71">
        <f t="shared" si="9"/>
        <v>31</v>
      </c>
      <c r="AT18" s="71">
        <f t="shared" si="9"/>
        <v>17</v>
      </c>
      <c r="AU18" s="71">
        <f t="shared" si="9"/>
        <v>11</v>
      </c>
      <c r="AV18" s="71">
        <f t="shared" si="9"/>
        <v>19</v>
      </c>
      <c r="AW18" s="71">
        <f t="shared" si="9"/>
        <v>0</v>
      </c>
      <c r="AX18" s="71">
        <f t="shared" si="9"/>
        <v>0</v>
      </c>
      <c r="AY18" s="71">
        <f t="shared" si="9"/>
        <v>165</v>
      </c>
    </row>
    <row r="20" ht="15">
      <c r="Q20" s="9"/>
    </row>
  </sheetData>
  <sheetProtection/>
  <mergeCells count="11">
    <mergeCell ref="B1:B10"/>
    <mergeCell ref="E1:AY1"/>
    <mergeCell ref="E2:Q9"/>
    <mergeCell ref="R2:AY9"/>
    <mergeCell ref="E10:Q10"/>
    <mergeCell ref="Z10:AL10"/>
    <mergeCell ref="A1:A10"/>
    <mergeCell ref="S10:X10"/>
    <mergeCell ref="AM10:AY10"/>
    <mergeCell ref="D1:D10"/>
    <mergeCell ref="C1:C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9.00390625" style="0" customWidth="1"/>
    <col min="2" max="2" width="36.7109375" style="0" bestFit="1" customWidth="1"/>
    <col min="3" max="3" width="14.421875" style="0" customWidth="1"/>
    <col min="4" max="4" width="12.7109375" style="0" customWidth="1"/>
    <col min="5" max="5" width="8.57421875" style="21" customWidth="1"/>
    <col min="6" max="6" width="9.8515625" style="21" bestFit="1" customWidth="1"/>
    <col min="7" max="10" width="7.28125" style="0" bestFit="1" customWidth="1"/>
    <col min="11" max="11" width="7.57421875" style="0" customWidth="1"/>
    <col min="12" max="12" width="8.140625" style="0" bestFit="1" customWidth="1"/>
    <col min="13" max="16" width="7.421875" style="0" bestFit="1" customWidth="1"/>
    <col min="17" max="17" width="11.8515625" style="0" bestFit="1" customWidth="1"/>
    <col min="18" max="18" width="16.28125" style="0" customWidth="1"/>
    <col min="19" max="19" width="16.7109375" style="0" customWidth="1"/>
  </cols>
  <sheetData>
    <row r="1" spans="1:19" ht="94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00" t="s">
        <v>32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5" customHeight="1">
      <c r="A2" s="167"/>
      <c r="B2" s="170"/>
      <c r="C2" s="185"/>
      <c r="D2" s="192"/>
      <c r="E2" s="174" t="s">
        <v>3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4" t="s">
        <v>4</v>
      </c>
      <c r="S2" s="171"/>
    </row>
    <row r="3" spans="1:19" ht="15" customHeight="1">
      <c r="A3" s="167"/>
      <c r="B3" s="170"/>
      <c r="C3" s="185"/>
      <c r="D3" s="192"/>
      <c r="E3" s="176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6"/>
      <c r="S3" s="172"/>
    </row>
    <row r="4" spans="1:19" ht="15" customHeight="1">
      <c r="A4" s="167"/>
      <c r="B4" s="170"/>
      <c r="C4" s="185"/>
      <c r="D4" s="192"/>
      <c r="E4" s="176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6"/>
      <c r="S4" s="172"/>
    </row>
    <row r="5" spans="1:19" ht="15" customHeight="1">
      <c r="A5" s="167"/>
      <c r="B5" s="170"/>
      <c r="C5" s="185"/>
      <c r="D5" s="192"/>
      <c r="E5" s="176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6"/>
      <c r="S5" s="172"/>
    </row>
    <row r="6" spans="1:19" ht="15" customHeight="1">
      <c r="A6" s="167"/>
      <c r="B6" s="170"/>
      <c r="C6" s="185"/>
      <c r="D6" s="192"/>
      <c r="E6" s="176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6"/>
      <c r="S6" s="172"/>
    </row>
    <row r="7" spans="1:19" ht="15" customHeight="1">
      <c r="A7" s="167"/>
      <c r="B7" s="170"/>
      <c r="C7" s="185"/>
      <c r="D7" s="192"/>
      <c r="E7" s="176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6"/>
      <c r="S7" s="172"/>
    </row>
    <row r="8" spans="1:19" ht="15" customHeight="1">
      <c r="A8" s="167"/>
      <c r="B8" s="170"/>
      <c r="C8" s="185"/>
      <c r="D8" s="192"/>
      <c r="E8" s="176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6"/>
      <c r="S8" s="172"/>
    </row>
    <row r="9" spans="1:19" ht="15.75" customHeight="1" thickBot="1">
      <c r="A9" s="167"/>
      <c r="B9" s="170"/>
      <c r="C9" s="185"/>
      <c r="D9" s="192"/>
      <c r="E9" s="178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8"/>
      <c r="S9" s="173"/>
    </row>
    <row r="10" spans="1:19" ht="57.75" customHeight="1" thickBot="1">
      <c r="A10" s="168"/>
      <c r="B10" s="186"/>
      <c r="C10" s="185"/>
      <c r="D10" s="193"/>
      <c r="E10" s="164" t="s">
        <v>31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98" t="s">
        <v>135</v>
      </c>
      <c r="S10" s="198"/>
    </row>
    <row r="11" spans="1:19" ht="15.75" thickBot="1">
      <c r="A11" s="102"/>
      <c r="B11" s="102"/>
      <c r="C11" s="186"/>
      <c r="D11" s="102" t="s">
        <v>61</v>
      </c>
      <c r="E11" s="103" t="s">
        <v>7</v>
      </c>
      <c r="F11" s="103" t="s">
        <v>8</v>
      </c>
      <c r="G11" s="102" t="s">
        <v>9</v>
      </c>
      <c r="H11" s="102" t="s">
        <v>10</v>
      </c>
      <c r="I11" s="102" t="s">
        <v>11</v>
      </c>
      <c r="J11" s="102" t="s">
        <v>12</v>
      </c>
      <c r="K11" s="102" t="s">
        <v>13</v>
      </c>
      <c r="L11" s="102" t="s">
        <v>14</v>
      </c>
      <c r="M11" s="102" t="s">
        <v>15</v>
      </c>
      <c r="N11" s="102" t="s">
        <v>16</v>
      </c>
      <c r="O11" s="102" t="s">
        <v>17</v>
      </c>
      <c r="P11" s="102" t="s">
        <v>18</v>
      </c>
      <c r="Q11" s="102" t="s">
        <v>19</v>
      </c>
      <c r="R11" s="199"/>
      <c r="S11" s="199"/>
    </row>
    <row r="12" spans="1:20" s="68" customFormat="1" ht="15.75" thickBot="1">
      <c r="A12" s="1" t="s">
        <v>78</v>
      </c>
      <c r="B12" s="65" t="s">
        <v>79</v>
      </c>
      <c r="C12" s="83">
        <f>+D12/'Meta Corte Hosp'!I50</f>
        <v>1.2121338780969497</v>
      </c>
      <c r="D12" s="80">
        <f aca="true" t="shared" si="0" ref="D12:D17">+Q12/R12</f>
        <v>0.40242844752818735</v>
      </c>
      <c r="E12">
        <f>VLOOKUP($B12,'[3]NUM3'!$H$3:$S$157,2,FALSE)</f>
        <v>3</v>
      </c>
      <c r="F12">
        <f>VLOOKUP($B12,'[3]NUM3'!$H$3:$S$157,3,FALSE)</f>
        <v>125</v>
      </c>
      <c r="G12">
        <f>VLOOKUP($B12,'[3]NUM3'!$H$3:$S$157,4,FALSE)</f>
        <v>64</v>
      </c>
      <c r="H12">
        <f>VLOOKUP($B12,'[3]NUM3'!$H$3:$S$157,5,FALSE)</f>
        <v>10</v>
      </c>
      <c r="I12">
        <f>VLOOKUP($B12,'[3]NUM3'!$H$3:$S$157,6,FALSE)</f>
        <v>52</v>
      </c>
      <c r="J12">
        <f>VLOOKUP($B12,'[3]NUM3'!$H$3:$S$157,7,FALSE)</f>
        <v>47</v>
      </c>
      <c r="K12">
        <f>VLOOKUP($B12,'[3]NUM3'!$H$3:$S$157,8,FALSE)</f>
        <v>38</v>
      </c>
      <c r="L12">
        <f>VLOOKUP($B12,'[3]NUM3'!$H$3:$S$157,9,FALSE)</f>
        <v>43</v>
      </c>
      <c r="M12" s="73">
        <f>VLOOKUP($B12,'[3]NUM3'!$H$3:$S$157,10,FALSE)</f>
        <v>44</v>
      </c>
      <c r="N12" s="73">
        <f>VLOOKUP($B12,'[3]NUM3'!$H$3:$S$157,11,FALSE)</f>
        <v>38</v>
      </c>
      <c r="O12" s="73"/>
      <c r="P12" s="73"/>
      <c r="Q12" s="10">
        <f aca="true" t="shared" si="1" ref="Q12:Q17">SUM(E12:P12)</f>
        <v>464</v>
      </c>
      <c r="R12" s="194">
        <v>1153</v>
      </c>
      <c r="S12" s="195"/>
      <c r="T12" s="73"/>
    </row>
    <row r="13" spans="1:20" s="68" customFormat="1" ht="15.75" thickBot="1">
      <c r="A13" s="1" t="s">
        <v>53</v>
      </c>
      <c r="B13" s="65" t="s">
        <v>80</v>
      </c>
      <c r="C13" s="83">
        <f>+D13/'Meta Corte Hosp'!I51</f>
        <v>0.2024906348081401</v>
      </c>
      <c r="D13" s="81">
        <f t="shared" si="0"/>
        <v>0.09243697478991597</v>
      </c>
      <c r="E13">
        <f>VLOOKUP($B13,'[3]NUM3'!$H$3:$S$157,2,FALSE)</f>
        <v>0</v>
      </c>
      <c r="F13">
        <f>VLOOKUP($B13,'[3]NUM3'!$H$3:$S$157,3,FALSE)</f>
        <v>0</v>
      </c>
      <c r="G13">
        <f>VLOOKUP($B13,'[3]NUM3'!$H$3:$S$157,4,FALSE)</f>
        <v>0</v>
      </c>
      <c r="H13">
        <f>VLOOKUP($B13,'[3]NUM3'!$H$3:$S$157,5,FALSE)</f>
        <v>0</v>
      </c>
      <c r="I13">
        <f>VLOOKUP($B13,'[3]NUM3'!$H$3:$S$157,6,FALSE)</f>
        <v>2</v>
      </c>
      <c r="J13">
        <f>VLOOKUP($B13,'[3]NUM3'!$H$3:$S$157,7,FALSE)</f>
        <v>31</v>
      </c>
      <c r="K13">
        <f>VLOOKUP($B13,'[3]NUM3'!$H$3:$S$157,8,FALSE)</f>
        <v>17</v>
      </c>
      <c r="L13">
        <f>VLOOKUP($B13,'[3]NUM3'!$H$3:$S$157,9,FALSE)</f>
        <v>27</v>
      </c>
      <c r="M13" s="73">
        <f>VLOOKUP($B13,'[3]NUM3'!$H$3:$S$157,10,FALSE)</f>
        <v>19</v>
      </c>
      <c r="N13" s="73">
        <f>VLOOKUP($B13,'[3]NUM3'!$H$3:$S$157,11,FALSE)</f>
        <v>25</v>
      </c>
      <c r="O13" s="73"/>
      <c r="P13" s="73"/>
      <c r="Q13" s="10">
        <f t="shared" si="1"/>
        <v>121</v>
      </c>
      <c r="R13" s="194">
        <v>1309</v>
      </c>
      <c r="S13" s="195"/>
      <c r="T13" s="73"/>
    </row>
    <row r="14" spans="1:20" s="68" customFormat="1" ht="15.75" thickBot="1">
      <c r="A14" s="1" t="s">
        <v>54</v>
      </c>
      <c r="B14" s="65" t="s">
        <v>81</v>
      </c>
      <c r="C14" s="83">
        <f>+D14/'Meta Corte Hosp'!I52</f>
        <v>0.5337499818039779</v>
      </c>
      <c r="D14" s="81">
        <f t="shared" si="0"/>
        <v>0.17720499395892067</v>
      </c>
      <c r="E14">
        <f>VLOOKUP($B14,'[3]NUM3'!$H$3:$S$157,2,FALSE)</f>
        <v>0</v>
      </c>
      <c r="F14">
        <f>VLOOKUP($B14,'[3]NUM3'!$H$3:$S$157,3,FALSE)</f>
        <v>0</v>
      </c>
      <c r="G14">
        <f>VLOOKUP($B14,'[3]NUM3'!$H$3:$S$157,4,FALSE)</f>
        <v>6</v>
      </c>
      <c r="H14">
        <f>VLOOKUP($B14,'[3]NUM3'!$H$3:$S$157,5,FALSE)</f>
        <v>53</v>
      </c>
      <c r="I14">
        <f>VLOOKUP($B14,'[3]NUM3'!$H$3:$S$157,6,FALSE)</f>
        <v>78</v>
      </c>
      <c r="J14">
        <f>VLOOKUP($B14,'[3]NUM3'!$H$3:$S$157,7,FALSE)</f>
        <v>36</v>
      </c>
      <c r="K14">
        <f>VLOOKUP($B14,'[3]NUM3'!$H$3:$S$157,8,FALSE)</f>
        <v>71</v>
      </c>
      <c r="L14">
        <f>VLOOKUP($B14,'[3]NUM3'!$H$3:$S$157,9,FALSE)</f>
        <v>64</v>
      </c>
      <c r="M14" s="73">
        <f>VLOOKUP($B14,'[3]NUM3'!$H$3:$S$157,10,FALSE)</f>
        <v>55</v>
      </c>
      <c r="N14" s="73">
        <f>VLOOKUP($B14,'[3]NUM3'!$H$3:$S$157,11,FALSE)</f>
        <v>77</v>
      </c>
      <c r="O14" s="73"/>
      <c r="P14" s="73"/>
      <c r="Q14" s="10">
        <f t="shared" si="1"/>
        <v>440</v>
      </c>
      <c r="R14" s="194">
        <v>2483</v>
      </c>
      <c r="S14" s="195"/>
      <c r="T14" s="73"/>
    </row>
    <row r="15" spans="1:20" s="68" customFormat="1" ht="15.75" thickBot="1">
      <c r="A15" s="1" t="s">
        <v>55</v>
      </c>
      <c r="B15" s="65" t="s">
        <v>82</v>
      </c>
      <c r="C15" s="83">
        <f>+D15/'Meta Corte Hosp'!I53</f>
        <v>1.0858480945726479</v>
      </c>
      <c r="D15" s="81">
        <f t="shared" si="0"/>
        <v>0.3605015673981191</v>
      </c>
      <c r="E15">
        <f>VLOOKUP($B15,'[3]NUM3'!$H$3:$S$157,2,FALSE)</f>
        <v>6</v>
      </c>
      <c r="F15">
        <f>VLOOKUP($B15,'[3]NUM3'!$H$3:$S$157,3,FALSE)</f>
        <v>99</v>
      </c>
      <c r="G15">
        <f>VLOOKUP($B15,'[3]NUM3'!$H$3:$S$157,4,FALSE)</f>
        <v>40</v>
      </c>
      <c r="H15">
        <f>VLOOKUP($B15,'[3]NUM3'!$H$3:$S$157,5,FALSE)</f>
        <v>40</v>
      </c>
      <c r="I15">
        <f>VLOOKUP($B15,'[3]NUM3'!$H$3:$S$157,6,FALSE)</f>
        <v>42</v>
      </c>
      <c r="J15">
        <f>VLOOKUP($B15,'[3]NUM3'!$H$3:$S$157,7,FALSE)</f>
        <v>21</v>
      </c>
      <c r="K15">
        <f>VLOOKUP($B15,'[3]NUM3'!$H$3:$S$157,8,FALSE)</f>
        <v>23</v>
      </c>
      <c r="L15">
        <f>VLOOKUP($B15,'[3]NUM3'!$H$3:$S$157,9,FALSE)</f>
        <v>47</v>
      </c>
      <c r="M15" s="73">
        <f>VLOOKUP($B15,'[3]NUM3'!$H$3:$S$157,10,FALSE)</f>
        <v>8</v>
      </c>
      <c r="N15" s="73">
        <f>VLOOKUP($B15,'[3]NUM3'!$H$3:$S$157,11,FALSE)</f>
        <v>19</v>
      </c>
      <c r="O15" s="73"/>
      <c r="P15" s="73"/>
      <c r="Q15" s="10">
        <f t="shared" si="1"/>
        <v>345</v>
      </c>
      <c r="R15" s="194">
        <v>957</v>
      </c>
      <c r="S15" s="195"/>
      <c r="T15" s="73"/>
    </row>
    <row r="16" spans="1:20" s="68" customFormat="1" ht="15.75" thickBot="1">
      <c r="A16" s="1" t="s">
        <v>56</v>
      </c>
      <c r="B16" s="65" t="s">
        <v>83</v>
      </c>
      <c r="C16" s="83">
        <f>+D16/'Meta Corte Hosp'!I54</f>
        <v>1.2410627011235462</v>
      </c>
      <c r="D16" s="81">
        <f t="shared" si="0"/>
        <v>0.41203281677301734</v>
      </c>
      <c r="E16">
        <f>VLOOKUP($B16,'[3]NUM3'!$H$3:$S$157,2,FALSE)</f>
        <v>0</v>
      </c>
      <c r="F16">
        <f>VLOOKUP($B16,'[3]NUM3'!$H$3:$S$157,3,FALSE)</f>
        <v>30</v>
      </c>
      <c r="G16">
        <f>VLOOKUP($B16,'[3]NUM3'!$H$3:$S$157,4,FALSE)</f>
        <v>52</v>
      </c>
      <c r="H16">
        <f>VLOOKUP($B16,'[3]NUM3'!$H$3:$S$157,5,FALSE)</f>
        <v>33</v>
      </c>
      <c r="I16">
        <f>VLOOKUP($B16,'[3]NUM3'!$H$3:$S$157,6,FALSE)</f>
        <v>155</v>
      </c>
      <c r="J16">
        <f>VLOOKUP($B16,'[3]NUM3'!$H$3:$S$157,7,FALSE)</f>
        <v>106</v>
      </c>
      <c r="K16">
        <f>VLOOKUP($B16,'[3]NUM3'!$H$3:$S$157,8,FALSE)</f>
        <v>27</v>
      </c>
      <c r="L16">
        <f>VLOOKUP($B16,'[3]NUM3'!$H$3:$S$157,9,FALSE)</f>
        <v>12</v>
      </c>
      <c r="M16" s="73">
        <f>VLOOKUP($B16,'[3]NUM3'!$H$3:$S$157,10,FALSE)</f>
        <v>15</v>
      </c>
      <c r="N16" s="73">
        <f>VLOOKUP($B16,'[3]NUM3'!$H$3:$S$157,11,FALSE)</f>
        <v>22</v>
      </c>
      <c r="O16" s="73"/>
      <c r="P16" s="73"/>
      <c r="Q16" s="10">
        <f t="shared" si="1"/>
        <v>452</v>
      </c>
      <c r="R16" s="194">
        <v>1097</v>
      </c>
      <c r="S16" s="195"/>
      <c r="T16" s="73"/>
    </row>
    <row r="17" spans="1:20" s="68" customFormat="1" ht="15.75" thickBot="1">
      <c r="A17" s="1" t="s">
        <v>57</v>
      </c>
      <c r="B17" s="65" t="s">
        <v>84</v>
      </c>
      <c r="C17" s="83">
        <f>+D17/'Meta Corte Hosp'!I55</f>
        <v>0.6934147297841087</v>
      </c>
      <c r="D17" s="82">
        <f t="shared" si="0"/>
        <v>0.3510758776896942</v>
      </c>
      <c r="E17">
        <f>VLOOKUP($B17,'[3]NUM3'!$H$3:$S$157,2,FALSE)</f>
        <v>36</v>
      </c>
      <c r="F17">
        <f>VLOOKUP($B17,'[3]NUM3'!$H$3:$S$157,3,FALSE)</f>
        <v>10</v>
      </c>
      <c r="G17">
        <f>VLOOKUP($B17,'[3]NUM3'!$H$3:$S$157,4,FALSE)</f>
        <v>7</v>
      </c>
      <c r="H17">
        <f>VLOOKUP($B17,'[3]NUM3'!$H$3:$S$157,5,FALSE)</f>
        <v>13</v>
      </c>
      <c r="I17">
        <f>VLOOKUP($B17,'[3]NUM3'!$H$3:$S$157,6,FALSE)</f>
        <v>7</v>
      </c>
      <c r="J17">
        <f>VLOOKUP($B17,'[3]NUM3'!$H$3:$S$157,7,FALSE)</f>
        <v>18</v>
      </c>
      <c r="K17">
        <f>VLOOKUP($B17,'[3]NUM3'!$H$3:$S$157,8,FALSE)</f>
        <v>18</v>
      </c>
      <c r="L17">
        <f>VLOOKUP($B17,'[3]NUM3'!$H$3:$S$157,9,FALSE)</f>
        <v>3</v>
      </c>
      <c r="M17" s="73">
        <f>VLOOKUP($B17,'[3]NUM3'!$H$3:$S$157,10,FALSE)</f>
        <v>50</v>
      </c>
      <c r="N17" s="73">
        <f>VLOOKUP($B17,'[3]NUM3'!$H$3:$S$157,11,FALSE)</f>
        <v>148</v>
      </c>
      <c r="O17" s="73"/>
      <c r="P17" s="73"/>
      <c r="Q17" s="10">
        <f t="shared" si="1"/>
        <v>310</v>
      </c>
      <c r="R17" s="194">
        <v>883</v>
      </c>
      <c r="S17" s="195"/>
      <c r="T17" s="73"/>
    </row>
    <row r="18" spans="2:19" s="70" customFormat="1" ht="12.75">
      <c r="B18" s="69" t="s">
        <v>85</v>
      </c>
      <c r="C18" s="69"/>
      <c r="D18" s="91"/>
      <c r="E18" s="74">
        <f>SUM(E12:E17)</f>
        <v>45</v>
      </c>
      <c r="F18" s="74">
        <f aca="true" t="shared" si="2" ref="F18:Q18">SUM(F12:F17)</f>
        <v>264</v>
      </c>
      <c r="G18" s="74">
        <f t="shared" si="2"/>
        <v>169</v>
      </c>
      <c r="H18" s="74">
        <f t="shared" si="2"/>
        <v>149</v>
      </c>
      <c r="I18" s="74">
        <f t="shared" si="2"/>
        <v>336</v>
      </c>
      <c r="J18" s="74">
        <f t="shared" si="2"/>
        <v>259</v>
      </c>
      <c r="K18" s="74">
        <f t="shared" si="2"/>
        <v>194</v>
      </c>
      <c r="L18" s="74">
        <f t="shared" si="2"/>
        <v>196</v>
      </c>
      <c r="M18" s="74">
        <f t="shared" si="2"/>
        <v>191</v>
      </c>
      <c r="N18" s="74">
        <f t="shared" si="2"/>
        <v>329</v>
      </c>
      <c r="O18" s="74">
        <f t="shared" si="2"/>
        <v>0</v>
      </c>
      <c r="P18" s="74">
        <f t="shared" si="2"/>
        <v>0</v>
      </c>
      <c r="Q18" s="74">
        <f t="shared" si="2"/>
        <v>2132</v>
      </c>
      <c r="R18" s="196">
        <f>SUM(R12:S17)</f>
        <v>7882</v>
      </c>
      <c r="S18" s="197"/>
    </row>
    <row r="19" ht="15">
      <c r="Q19" s="9"/>
    </row>
  </sheetData>
  <sheetProtection/>
  <mergeCells count="16">
    <mergeCell ref="R17:S17"/>
    <mergeCell ref="R18:S18"/>
    <mergeCell ref="D1:D10"/>
    <mergeCell ref="R12:S12"/>
    <mergeCell ref="R13:S13"/>
    <mergeCell ref="R14:S14"/>
    <mergeCell ref="R15:S15"/>
    <mergeCell ref="R16:S16"/>
    <mergeCell ref="R10:S11"/>
    <mergeCell ref="E1:S1"/>
    <mergeCell ref="R2:S9"/>
    <mergeCell ref="A1:A10"/>
    <mergeCell ref="B1:B10"/>
    <mergeCell ref="E2:Q9"/>
    <mergeCell ref="E10:Q10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0" customWidth="1"/>
    <col min="2" max="2" width="36.7109375" style="0" bestFit="1" customWidth="1"/>
    <col min="3" max="3" width="14.421875" style="0" customWidth="1"/>
    <col min="4" max="4" width="12.140625" style="0" bestFit="1" customWidth="1"/>
    <col min="5" max="6" width="9.7109375" style="21" customWidth="1"/>
    <col min="7" max="17" width="9.7109375" style="0" customWidth="1"/>
    <col min="18" max="19" width="9.7109375" style="21" bestFit="1" customWidth="1"/>
    <col min="20" max="20" width="7.57421875" style="0" bestFit="1" customWidth="1"/>
    <col min="21" max="24" width="6.8515625" style="0" bestFit="1" customWidth="1"/>
    <col min="25" max="25" width="8.140625" style="0" bestFit="1" customWidth="1"/>
    <col min="26" max="26" width="7.421875" style="0" customWidth="1"/>
    <col min="27" max="27" width="7.57421875" style="0" bestFit="1" customWidth="1"/>
    <col min="28" max="28" width="7.7109375" style="0" bestFit="1" customWidth="1"/>
    <col min="29" max="29" width="7.140625" style="0" bestFit="1" customWidth="1"/>
    <col min="30" max="30" width="9.7109375" style="0" bestFit="1" customWidth="1"/>
  </cols>
  <sheetData>
    <row r="1" spans="1:30" ht="73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00" t="s">
        <v>33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 customHeight="1">
      <c r="A2" s="167"/>
      <c r="B2" s="170"/>
      <c r="C2" s="185"/>
      <c r="D2" s="192"/>
      <c r="E2" s="174" t="s">
        <v>3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4" t="s">
        <v>4</v>
      </c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5"/>
    </row>
    <row r="3" spans="1:30" ht="15" customHeight="1">
      <c r="A3" s="167"/>
      <c r="B3" s="170"/>
      <c r="C3" s="185"/>
      <c r="D3" s="192"/>
      <c r="E3" s="176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6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7"/>
    </row>
    <row r="4" spans="1:30" ht="15" customHeight="1">
      <c r="A4" s="167"/>
      <c r="B4" s="170"/>
      <c r="C4" s="185"/>
      <c r="D4" s="192"/>
      <c r="E4" s="176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6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7"/>
    </row>
    <row r="5" spans="1:30" ht="15" customHeight="1">
      <c r="A5" s="167"/>
      <c r="B5" s="170"/>
      <c r="C5" s="185"/>
      <c r="D5" s="192"/>
      <c r="E5" s="176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6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7"/>
    </row>
    <row r="6" spans="1:30" ht="15" customHeight="1">
      <c r="A6" s="167"/>
      <c r="B6" s="170"/>
      <c r="C6" s="185"/>
      <c r="D6" s="192"/>
      <c r="E6" s="176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6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7"/>
    </row>
    <row r="7" spans="1:30" ht="15" customHeight="1">
      <c r="A7" s="167"/>
      <c r="B7" s="170"/>
      <c r="C7" s="185"/>
      <c r="D7" s="192"/>
      <c r="E7" s="176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6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7"/>
    </row>
    <row r="8" spans="1:30" ht="15" customHeight="1">
      <c r="A8" s="167"/>
      <c r="B8" s="170"/>
      <c r="C8" s="185"/>
      <c r="D8" s="192"/>
      <c r="E8" s="176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6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7"/>
    </row>
    <row r="9" spans="1:30" ht="15.75" customHeight="1" thickBot="1">
      <c r="A9" s="167"/>
      <c r="B9" s="170"/>
      <c r="C9" s="185"/>
      <c r="D9" s="192"/>
      <c r="E9" s="178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8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1:30" ht="57.75" customHeight="1" thickBot="1">
      <c r="A10" s="168"/>
      <c r="B10" s="186"/>
      <c r="C10" s="185"/>
      <c r="D10" s="193"/>
      <c r="E10" s="164" t="s">
        <v>34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3" t="s">
        <v>35</v>
      </c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5"/>
    </row>
    <row r="11" spans="1:30" ht="15.75" thickBot="1">
      <c r="A11" s="102"/>
      <c r="B11" s="102"/>
      <c r="C11" s="186"/>
      <c r="D11" s="102" t="s">
        <v>61</v>
      </c>
      <c r="E11" s="103" t="s">
        <v>7</v>
      </c>
      <c r="F11" s="103" t="s">
        <v>8</v>
      </c>
      <c r="G11" s="102" t="s">
        <v>9</v>
      </c>
      <c r="H11" s="102" t="s">
        <v>10</v>
      </c>
      <c r="I11" s="102" t="s">
        <v>11</v>
      </c>
      <c r="J11" s="102" t="s">
        <v>12</v>
      </c>
      <c r="K11" s="102" t="s">
        <v>13</v>
      </c>
      <c r="L11" s="102" t="s">
        <v>14</v>
      </c>
      <c r="M11" s="102" t="s">
        <v>15</v>
      </c>
      <c r="N11" s="102" t="s">
        <v>16</v>
      </c>
      <c r="O11" s="102" t="s">
        <v>17</v>
      </c>
      <c r="P11" s="102" t="s">
        <v>18</v>
      </c>
      <c r="Q11" s="102" t="s">
        <v>19</v>
      </c>
      <c r="R11" s="103" t="s">
        <v>7</v>
      </c>
      <c r="S11" s="103" t="s">
        <v>8</v>
      </c>
      <c r="T11" s="102" t="s">
        <v>9</v>
      </c>
      <c r="U11" s="102" t="s">
        <v>10</v>
      </c>
      <c r="V11" s="102" t="s">
        <v>11</v>
      </c>
      <c r="W11" s="102" t="s">
        <v>12</v>
      </c>
      <c r="X11" s="102" t="s">
        <v>13</v>
      </c>
      <c r="Y11" s="102" t="s">
        <v>14</v>
      </c>
      <c r="Z11" s="102" t="s">
        <v>15</v>
      </c>
      <c r="AA11" s="102" t="s">
        <v>16</v>
      </c>
      <c r="AB11" s="102" t="s">
        <v>17</v>
      </c>
      <c r="AC11" s="102" t="s">
        <v>18</v>
      </c>
      <c r="AD11" s="102" t="s">
        <v>19</v>
      </c>
    </row>
    <row r="12" spans="1:30" s="68" customFormat="1" ht="15.75" customHeight="1" thickBot="1">
      <c r="A12" s="1" t="s">
        <v>78</v>
      </c>
      <c r="B12" s="65" t="s">
        <v>79</v>
      </c>
      <c r="C12" s="83">
        <f>+D12/'Meta Corte Hosp'!J50</f>
        <v>1.0397196261682242</v>
      </c>
      <c r="D12" s="80">
        <f aca="true" t="shared" si="0" ref="D12:D17">+Q12/AD12</f>
        <v>0.8317757009345794</v>
      </c>
      <c r="E12">
        <f>VLOOKUP($B12,'[3]NUM4'!$H$3:$S$147,2,FALSE)</f>
        <v>16</v>
      </c>
      <c r="F12">
        <f>VLOOKUP($B12,'[3]NUM4'!$H$3:$S$147,3,FALSE)</f>
        <v>13</v>
      </c>
      <c r="G12">
        <f>VLOOKUP($B12,'[3]NUM4'!$H$3:$S$147,4,FALSE)</f>
        <v>10</v>
      </c>
      <c r="H12">
        <f>VLOOKUP($B12,'[3]NUM4'!$H$3:$S$147,5,FALSE)</f>
        <v>9</v>
      </c>
      <c r="I12">
        <f>VLOOKUP($B12,'[3]NUM4'!$H$3:$S$147,6,FALSE)</f>
        <v>7</v>
      </c>
      <c r="J12">
        <f>VLOOKUP($B12,'[3]NUM4'!$H$3:$S$147,7,FALSE)</f>
        <v>7</v>
      </c>
      <c r="K12">
        <f>VLOOKUP($B12,'[3]NUM4'!$H$3:$S$147,8,FALSE)</f>
        <v>7</v>
      </c>
      <c r="L12">
        <f>VLOOKUP($B12,'[3]NUM4'!$H$3:$S$147,9,FALSE)</f>
        <v>8</v>
      </c>
      <c r="M12" s="68">
        <f>VLOOKUP($B12,'[3]NUM4'!$H$3:$S$147,10,FALSE)</f>
        <v>3</v>
      </c>
      <c r="N12" s="68">
        <f>VLOOKUP($B12,'[3]NUM4'!$H$3:$S$147,11,FALSE)</f>
        <v>9</v>
      </c>
      <c r="Q12" s="4">
        <f aca="true" t="shared" si="1" ref="Q12:Q17">SUM(E12:P12)</f>
        <v>89</v>
      </c>
      <c r="R12">
        <f>VLOOKUP($B12,'[3]DEN4'!$H$3:$S$147,2,FALSE)</f>
        <v>19</v>
      </c>
      <c r="S12">
        <f>VLOOKUP($B12,'[3]DEN4'!$H$3:$S$147,3,FALSE)</f>
        <v>14</v>
      </c>
      <c r="T12">
        <f>VLOOKUP($B12,'[3]DEN4'!$H$3:$S$147,4,FALSE)</f>
        <v>11</v>
      </c>
      <c r="U12">
        <f>VLOOKUP($B12,'[3]DEN4'!$H$3:$S$147,5,FALSE)</f>
        <v>12</v>
      </c>
      <c r="V12">
        <f>VLOOKUP($B12,'[3]DEN4'!$H$3:$S$147,6,FALSE)</f>
        <v>10</v>
      </c>
      <c r="W12">
        <f>VLOOKUP($B12,'[3]DEN4'!$H$3:$S$147,7,FALSE)</f>
        <v>8</v>
      </c>
      <c r="X12">
        <f>VLOOKUP($B12,'[3]DEN4'!$H$3:$S$147,8,FALSE)</f>
        <v>7</v>
      </c>
      <c r="Y12">
        <f>VLOOKUP($B12,'[3]DEN4'!$H$3:$S$147,9,FALSE)</f>
        <v>10</v>
      </c>
      <c r="Z12" s="68">
        <f>VLOOKUP($B12,'[3]DEN4'!$H$3:$S$147,10,FALSE)</f>
        <v>4</v>
      </c>
      <c r="AA12" s="68">
        <f>VLOOKUP($B12,'[3]DEN4'!$H$3:$S$147,11,FALSE)</f>
        <v>12</v>
      </c>
      <c r="AD12" s="4">
        <f aca="true" t="shared" si="2" ref="AD12:AD17">SUM(R12:AC12)</f>
        <v>107</v>
      </c>
    </row>
    <row r="13" spans="1:30" s="68" customFormat="1" ht="15.75" customHeight="1" thickBot="1">
      <c r="A13" s="1" t="s">
        <v>53</v>
      </c>
      <c r="B13" s="65" t="s">
        <v>80</v>
      </c>
      <c r="C13" s="83">
        <f>+D13/'Meta Corte Hosp'!J51</f>
        <v>0.8928571428571428</v>
      </c>
      <c r="D13" s="81">
        <f t="shared" si="0"/>
        <v>0.7142857142857143</v>
      </c>
      <c r="E13">
        <f>VLOOKUP($B13,'[3]NUM4'!$H$3:$S$147,2,FALSE)</f>
        <v>15</v>
      </c>
      <c r="F13">
        <f>VLOOKUP($B13,'[3]NUM4'!$H$3:$S$147,3,FALSE)</f>
        <v>9</v>
      </c>
      <c r="G13">
        <f>VLOOKUP($B13,'[3]NUM4'!$H$3:$S$147,4,FALSE)</f>
        <v>13</v>
      </c>
      <c r="H13">
        <f>VLOOKUP($B13,'[3]NUM4'!$H$3:$S$147,5,FALSE)</f>
        <v>19</v>
      </c>
      <c r="I13">
        <f>VLOOKUP($B13,'[3]NUM4'!$H$3:$S$147,6,FALSE)</f>
        <v>2</v>
      </c>
      <c r="J13">
        <f>VLOOKUP($B13,'[3]NUM4'!$H$3:$S$147,7,FALSE)</f>
        <v>10</v>
      </c>
      <c r="K13">
        <f>VLOOKUP($B13,'[3]NUM4'!$H$3:$S$147,8,FALSE)</f>
        <v>6</v>
      </c>
      <c r="L13">
        <f>VLOOKUP($B13,'[3]NUM4'!$H$3:$S$147,9,FALSE)</f>
        <v>13</v>
      </c>
      <c r="M13" s="68">
        <f>VLOOKUP($B13,'[3]NUM4'!$H$3:$S$147,10,FALSE)</f>
        <v>6</v>
      </c>
      <c r="N13" s="68">
        <f>VLOOKUP($B13,'[3]NUM4'!$H$3:$S$147,11,FALSE)</f>
        <v>12</v>
      </c>
      <c r="Q13" s="4">
        <f t="shared" si="1"/>
        <v>105</v>
      </c>
      <c r="R13">
        <f>VLOOKUP($B13,'[3]DEN4'!$H$3:$S$147,2,FALSE)</f>
        <v>23</v>
      </c>
      <c r="S13">
        <f>VLOOKUP($B13,'[3]DEN4'!$H$3:$S$147,3,FALSE)</f>
        <v>10</v>
      </c>
      <c r="T13">
        <f>VLOOKUP($B13,'[3]DEN4'!$H$3:$S$147,4,FALSE)</f>
        <v>19</v>
      </c>
      <c r="U13">
        <f>VLOOKUP($B13,'[3]DEN4'!$H$3:$S$147,5,FALSE)</f>
        <v>22</v>
      </c>
      <c r="V13">
        <f>VLOOKUP($B13,'[3]DEN4'!$H$3:$S$147,6,FALSE)</f>
        <v>7</v>
      </c>
      <c r="W13">
        <f>VLOOKUP($B13,'[3]DEN4'!$H$3:$S$147,7,FALSE)</f>
        <v>11</v>
      </c>
      <c r="X13">
        <f>VLOOKUP($B13,'[3]DEN4'!$H$3:$S$147,8,FALSE)</f>
        <v>9</v>
      </c>
      <c r="Y13">
        <f>VLOOKUP($B13,'[3]DEN4'!$H$3:$S$147,9,FALSE)</f>
        <v>18</v>
      </c>
      <c r="Z13" s="68">
        <f>VLOOKUP($B13,'[3]DEN4'!$H$3:$S$147,10,FALSE)</f>
        <v>16</v>
      </c>
      <c r="AA13" s="68">
        <f>VLOOKUP($B13,'[3]DEN4'!$H$3:$S$147,11,FALSE)</f>
        <v>12</v>
      </c>
      <c r="AD13" s="4">
        <f t="shared" si="2"/>
        <v>147</v>
      </c>
    </row>
    <row r="14" spans="1:30" s="68" customFormat="1" ht="15.75" customHeight="1" thickBot="1">
      <c r="A14" s="1" t="s">
        <v>54</v>
      </c>
      <c r="B14" s="65" t="s">
        <v>81</v>
      </c>
      <c r="C14" s="83">
        <f>+D14/'Meta Corte Hosp'!J52</f>
        <v>0.96045197740113</v>
      </c>
      <c r="D14" s="81">
        <f t="shared" si="0"/>
        <v>0.768361581920904</v>
      </c>
      <c r="E14">
        <f>VLOOKUP($B14,'[3]NUM4'!$H$3:$S$147,2,FALSE)</f>
        <v>23</v>
      </c>
      <c r="F14">
        <f>VLOOKUP($B14,'[3]NUM4'!$H$3:$S$147,3,FALSE)</f>
        <v>13</v>
      </c>
      <c r="G14">
        <f>VLOOKUP($B14,'[3]NUM4'!$H$3:$S$147,4,FALSE)</f>
        <v>14</v>
      </c>
      <c r="H14">
        <f>VLOOKUP($B14,'[3]NUM4'!$H$3:$S$147,5,FALSE)</f>
        <v>9</v>
      </c>
      <c r="I14">
        <f>VLOOKUP($B14,'[3]NUM4'!$H$3:$S$147,6,FALSE)</f>
        <v>18</v>
      </c>
      <c r="J14">
        <f>VLOOKUP($B14,'[3]NUM4'!$H$3:$S$147,7,FALSE)</f>
        <v>12</v>
      </c>
      <c r="K14">
        <f>VLOOKUP($B14,'[3]NUM4'!$H$3:$S$147,8,FALSE)</f>
        <v>7</v>
      </c>
      <c r="L14">
        <f>VLOOKUP($B14,'[3]NUM4'!$H$3:$S$147,9,FALSE)</f>
        <v>13</v>
      </c>
      <c r="M14" s="68">
        <f>VLOOKUP($B14,'[3]NUM4'!$H$3:$S$147,10,FALSE)</f>
        <v>11</v>
      </c>
      <c r="N14" s="68">
        <f>VLOOKUP($B14,'[3]NUM4'!$H$3:$S$147,11,FALSE)</f>
        <v>16</v>
      </c>
      <c r="Q14" s="4">
        <f t="shared" si="1"/>
        <v>136</v>
      </c>
      <c r="R14">
        <f>VLOOKUP($B14,'[3]DEN4'!$H$3:$S$147,2,FALSE)</f>
        <v>28</v>
      </c>
      <c r="S14">
        <f>VLOOKUP($B14,'[3]DEN4'!$H$3:$S$147,3,FALSE)</f>
        <v>16</v>
      </c>
      <c r="T14">
        <f>VLOOKUP($B14,'[3]DEN4'!$H$3:$S$147,4,FALSE)</f>
        <v>19</v>
      </c>
      <c r="U14">
        <f>VLOOKUP($B14,'[3]DEN4'!$H$3:$S$147,5,FALSE)</f>
        <v>15</v>
      </c>
      <c r="V14">
        <f>VLOOKUP($B14,'[3]DEN4'!$H$3:$S$147,6,FALSE)</f>
        <v>21</v>
      </c>
      <c r="W14">
        <f>VLOOKUP($B14,'[3]DEN4'!$H$3:$S$147,7,FALSE)</f>
        <v>16</v>
      </c>
      <c r="X14">
        <f>VLOOKUP($B14,'[3]DEN4'!$H$3:$S$147,8,FALSE)</f>
        <v>12</v>
      </c>
      <c r="Y14">
        <f>VLOOKUP($B14,'[3]DEN4'!$H$3:$S$147,9,FALSE)</f>
        <v>16</v>
      </c>
      <c r="Z14" s="68">
        <f>VLOOKUP($B14,'[3]DEN4'!$H$3:$S$147,10,FALSE)</f>
        <v>16</v>
      </c>
      <c r="AA14" s="68">
        <f>VLOOKUP($B14,'[3]DEN4'!$H$3:$S$147,11,FALSE)</f>
        <v>18</v>
      </c>
      <c r="AD14" s="4">
        <f t="shared" si="2"/>
        <v>177</v>
      </c>
    </row>
    <row r="15" spans="1:30" s="68" customFormat="1" ht="15.75" customHeight="1" thickBot="1">
      <c r="A15" s="1" t="s">
        <v>55</v>
      </c>
      <c r="B15" s="65" t="s">
        <v>82</v>
      </c>
      <c r="C15" s="83">
        <f>+D15/'Meta Corte Hosp'!J53</f>
        <v>0.8883248730964467</v>
      </c>
      <c r="D15" s="81">
        <f t="shared" si="0"/>
        <v>0.7106598984771574</v>
      </c>
      <c r="E15">
        <f>VLOOKUP($B15,'[3]NUM4'!$H$3:$S$147,2,FALSE)</f>
        <v>11</v>
      </c>
      <c r="F15">
        <f>VLOOKUP($B15,'[3]NUM4'!$H$3:$S$147,3,FALSE)</f>
        <v>16</v>
      </c>
      <c r="G15">
        <f>VLOOKUP($B15,'[3]NUM4'!$H$3:$S$147,4,FALSE)</f>
        <v>10</v>
      </c>
      <c r="H15">
        <f>VLOOKUP($B15,'[3]NUM4'!$H$3:$S$147,5,FALSE)</f>
        <v>13</v>
      </c>
      <c r="I15">
        <f>VLOOKUP($B15,'[3]NUM4'!$H$3:$S$147,6,FALSE)</f>
        <v>19</v>
      </c>
      <c r="J15">
        <f>VLOOKUP($B15,'[3]NUM4'!$H$3:$S$147,7,FALSE)</f>
        <v>12</v>
      </c>
      <c r="K15">
        <f>VLOOKUP($B15,'[3]NUM4'!$H$3:$S$147,8,FALSE)</f>
        <v>12</v>
      </c>
      <c r="L15">
        <f>VLOOKUP($B15,'[3]NUM4'!$H$3:$S$147,9,FALSE)</f>
        <v>13</v>
      </c>
      <c r="M15" s="68">
        <f>VLOOKUP($B15,'[3]NUM4'!$H$3:$S$147,10,FALSE)</f>
        <v>14</v>
      </c>
      <c r="N15" s="68">
        <f>VLOOKUP($B15,'[3]NUM4'!$H$3:$S$147,11,FALSE)</f>
        <v>20</v>
      </c>
      <c r="Q15" s="4">
        <f t="shared" si="1"/>
        <v>140</v>
      </c>
      <c r="R15">
        <f>VLOOKUP($B15,'[3]DEN4'!$H$3:$S$147,2,FALSE)</f>
        <v>24</v>
      </c>
      <c r="S15">
        <f>VLOOKUP($B15,'[3]DEN4'!$H$3:$S$147,3,FALSE)</f>
        <v>19</v>
      </c>
      <c r="T15">
        <f>VLOOKUP($B15,'[3]DEN4'!$H$3:$S$147,4,FALSE)</f>
        <v>16</v>
      </c>
      <c r="U15">
        <f>VLOOKUP($B15,'[3]DEN4'!$H$3:$S$147,5,FALSE)</f>
        <v>18</v>
      </c>
      <c r="V15">
        <f>VLOOKUP($B15,'[3]DEN4'!$H$3:$S$147,6,FALSE)</f>
        <v>30</v>
      </c>
      <c r="W15">
        <f>VLOOKUP($B15,'[3]DEN4'!$H$3:$S$147,7,FALSE)</f>
        <v>15</v>
      </c>
      <c r="X15">
        <f>VLOOKUP($B15,'[3]DEN4'!$H$3:$S$147,8,FALSE)</f>
        <v>15</v>
      </c>
      <c r="Y15">
        <f>VLOOKUP($B15,'[3]DEN4'!$H$3:$S$147,9,FALSE)</f>
        <v>20</v>
      </c>
      <c r="Z15" s="68">
        <f>VLOOKUP($B15,'[3]DEN4'!$H$3:$S$147,10,FALSE)</f>
        <v>16</v>
      </c>
      <c r="AA15" s="68">
        <f>VLOOKUP($B15,'[3]DEN4'!$H$3:$S$147,11,FALSE)</f>
        <v>24</v>
      </c>
      <c r="AD15" s="4">
        <f t="shared" si="2"/>
        <v>197</v>
      </c>
    </row>
    <row r="16" spans="1:30" s="68" customFormat="1" ht="15.75" customHeight="1" thickBot="1">
      <c r="A16" s="1" t="s">
        <v>56</v>
      </c>
      <c r="B16" s="65" t="s">
        <v>83</v>
      </c>
      <c r="C16" s="83">
        <f>+D16/'Meta Corte Hosp'!J54</f>
        <v>1.0115131578947367</v>
      </c>
      <c r="D16" s="81">
        <f t="shared" si="0"/>
        <v>0.8092105263157895</v>
      </c>
      <c r="E16">
        <f>VLOOKUP($B16,'[3]NUM4'!$H$3:$S$147,2,FALSE)</f>
        <v>13</v>
      </c>
      <c r="F16">
        <f>VLOOKUP($B16,'[3]NUM4'!$H$3:$S$147,3,FALSE)</f>
        <v>7</v>
      </c>
      <c r="G16">
        <f>VLOOKUP($B16,'[3]NUM4'!$H$3:$S$147,4,FALSE)</f>
        <v>23</v>
      </c>
      <c r="H16">
        <f>VLOOKUP($B16,'[3]NUM4'!$H$3:$S$147,5,FALSE)</f>
        <v>13</v>
      </c>
      <c r="I16">
        <f>VLOOKUP($B16,'[3]NUM4'!$H$3:$S$147,6,FALSE)</f>
        <v>12</v>
      </c>
      <c r="J16">
        <f>VLOOKUP($B16,'[3]NUM4'!$H$3:$S$147,7,FALSE)</f>
        <v>9</v>
      </c>
      <c r="K16">
        <f>VLOOKUP($B16,'[3]NUM4'!$H$3:$S$147,8,FALSE)</f>
        <v>15</v>
      </c>
      <c r="L16">
        <f>VLOOKUP($B16,'[3]NUM4'!$H$3:$S$147,9,FALSE)</f>
        <v>12</v>
      </c>
      <c r="M16" s="68">
        <f>VLOOKUP($B16,'[3]NUM4'!$H$3:$S$147,10,FALSE)</f>
        <v>10</v>
      </c>
      <c r="N16" s="68">
        <f>VLOOKUP($B16,'[3]NUM4'!$H$3:$S$147,11,FALSE)</f>
        <v>9</v>
      </c>
      <c r="Q16" s="4">
        <f t="shared" si="1"/>
        <v>123</v>
      </c>
      <c r="R16">
        <f>VLOOKUP($B16,'[3]DEN4'!$H$3:$S$147,2,FALSE)</f>
        <v>19</v>
      </c>
      <c r="S16">
        <f>VLOOKUP($B16,'[3]DEN4'!$H$3:$S$147,3,FALSE)</f>
        <v>10</v>
      </c>
      <c r="T16">
        <f>VLOOKUP($B16,'[3]DEN4'!$H$3:$S$147,4,FALSE)</f>
        <v>27</v>
      </c>
      <c r="U16">
        <f>VLOOKUP($B16,'[3]DEN4'!$H$3:$S$147,5,FALSE)</f>
        <v>15</v>
      </c>
      <c r="V16">
        <f>VLOOKUP($B16,'[3]DEN4'!$H$3:$S$147,6,FALSE)</f>
        <v>14</v>
      </c>
      <c r="W16">
        <f>VLOOKUP($B16,'[3]DEN4'!$H$3:$S$147,7,FALSE)</f>
        <v>12</v>
      </c>
      <c r="X16">
        <f>VLOOKUP($B16,'[3]DEN4'!$H$3:$S$147,8,FALSE)</f>
        <v>21</v>
      </c>
      <c r="Y16">
        <f>VLOOKUP($B16,'[3]DEN4'!$H$3:$S$147,9,FALSE)</f>
        <v>13</v>
      </c>
      <c r="Z16" s="68">
        <f>VLOOKUP($B16,'[3]DEN4'!$H$3:$S$147,10,FALSE)</f>
        <v>11</v>
      </c>
      <c r="AA16" s="68">
        <f>VLOOKUP($B16,'[3]DEN4'!$H$3:$S$147,11,FALSE)</f>
        <v>10</v>
      </c>
      <c r="AD16" s="4">
        <f t="shared" si="2"/>
        <v>152</v>
      </c>
    </row>
    <row r="17" spans="1:30" s="68" customFormat="1" ht="15.75" customHeight="1" thickBot="1">
      <c r="A17" s="1" t="s">
        <v>57</v>
      </c>
      <c r="B17" s="65" t="s">
        <v>84</v>
      </c>
      <c r="C17" s="83">
        <f>+D17/'Meta Corte Hosp'!J55</f>
        <v>1.084010840108401</v>
      </c>
      <c r="D17" s="82">
        <f t="shared" si="0"/>
        <v>0.8888888888888888</v>
      </c>
      <c r="E17">
        <f>VLOOKUP($B17,'[3]NUM4'!$H$3:$S$147,2,FALSE)</f>
        <v>5</v>
      </c>
      <c r="F17">
        <f>VLOOKUP($B17,'[3]NUM4'!$H$3:$S$147,3,FALSE)</f>
        <v>6</v>
      </c>
      <c r="G17">
        <f>VLOOKUP($B17,'[3]NUM4'!$H$3:$S$147,4,FALSE)</f>
        <v>7</v>
      </c>
      <c r="H17">
        <f>VLOOKUP($B17,'[3]NUM4'!$H$3:$S$147,5,FALSE)</f>
        <v>7</v>
      </c>
      <c r="I17">
        <f>VLOOKUP($B17,'[3]NUM4'!$H$3:$S$147,6,FALSE)</f>
        <v>3</v>
      </c>
      <c r="J17">
        <f>VLOOKUP($B17,'[3]NUM4'!$H$3:$S$147,7,FALSE)</f>
        <v>5</v>
      </c>
      <c r="K17">
        <f>VLOOKUP($B17,'[3]NUM4'!$H$3:$S$147,8,FALSE)</f>
        <v>4</v>
      </c>
      <c r="L17">
        <f>VLOOKUP($B17,'[3]NUM4'!$H$3:$S$147,9,FALSE)</f>
        <v>3</v>
      </c>
      <c r="M17" s="68">
        <f>VLOOKUP($B17,'[3]NUM4'!$H$3:$S$147,10,FALSE)</f>
        <v>3</v>
      </c>
      <c r="N17" s="68">
        <f>VLOOKUP($B17,'[3]NUM4'!$H$3:$S$147,11,FALSE)</f>
        <v>5</v>
      </c>
      <c r="Q17" s="4">
        <f t="shared" si="1"/>
        <v>48</v>
      </c>
      <c r="R17">
        <f>VLOOKUP($B17,'[3]DEN4'!$H$3:$S$147,2,FALSE)</f>
        <v>5</v>
      </c>
      <c r="S17">
        <f>VLOOKUP($B17,'[3]DEN4'!$H$3:$S$147,3,FALSE)</f>
        <v>6</v>
      </c>
      <c r="T17">
        <f>VLOOKUP($B17,'[3]DEN4'!$H$3:$S$147,4,FALSE)</f>
        <v>8</v>
      </c>
      <c r="U17">
        <f>VLOOKUP($B17,'[3]DEN4'!$H$3:$S$147,5,FALSE)</f>
        <v>7</v>
      </c>
      <c r="V17">
        <f>VLOOKUP($B17,'[3]DEN4'!$H$3:$S$147,6,FALSE)</f>
        <v>3</v>
      </c>
      <c r="W17">
        <f>VLOOKUP($B17,'[3]DEN4'!$H$3:$S$147,7,FALSE)</f>
        <v>5</v>
      </c>
      <c r="X17">
        <f>VLOOKUP($B17,'[3]DEN4'!$H$3:$S$147,8,FALSE)</f>
        <v>4</v>
      </c>
      <c r="Y17">
        <f>VLOOKUP($B17,'[3]DEN4'!$H$3:$S$147,9,FALSE)</f>
        <v>7</v>
      </c>
      <c r="Z17" s="68">
        <f>VLOOKUP($B17,'[3]DEN4'!$H$3:$S$147,10,FALSE)</f>
        <v>3</v>
      </c>
      <c r="AA17" s="68">
        <f>VLOOKUP($B17,'[3]DEN4'!$H$3:$S$147,11,FALSE)</f>
        <v>6</v>
      </c>
      <c r="AD17" s="4">
        <f t="shared" si="2"/>
        <v>54</v>
      </c>
    </row>
    <row r="18" spans="2:30" s="70" customFormat="1" ht="15.75" customHeight="1">
      <c r="B18" s="69" t="s">
        <v>85</v>
      </c>
      <c r="C18" s="69"/>
      <c r="D18" s="90"/>
      <c r="E18" s="74">
        <f>SUM(E12:E17)</f>
        <v>83</v>
      </c>
      <c r="F18" s="74">
        <f aca="true" t="shared" si="3" ref="F18:P18">SUM(F12:F17)</f>
        <v>64</v>
      </c>
      <c r="G18" s="74">
        <f t="shared" si="3"/>
        <v>77</v>
      </c>
      <c r="H18" s="74">
        <f t="shared" si="3"/>
        <v>70</v>
      </c>
      <c r="I18" s="74">
        <f t="shared" si="3"/>
        <v>61</v>
      </c>
      <c r="J18" s="74">
        <f t="shared" si="3"/>
        <v>55</v>
      </c>
      <c r="K18" s="74">
        <f t="shared" si="3"/>
        <v>51</v>
      </c>
      <c r="L18" s="74">
        <f t="shared" si="3"/>
        <v>62</v>
      </c>
      <c r="M18" s="74">
        <f t="shared" si="3"/>
        <v>47</v>
      </c>
      <c r="N18" s="74">
        <f t="shared" si="3"/>
        <v>71</v>
      </c>
      <c r="O18" s="74">
        <f t="shared" si="3"/>
        <v>0</v>
      </c>
      <c r="P18" s="74">
        <f t="shared" si="3"/>
        <v>0</v>
      </c>
      <c r="Q18" s="74">
        <f>SUM(Q12:Q17)</f>
        <v>641</v>
      </c>
      <c r="R18" s="74">
        <f aca="true" t="shared" si="4" ref="R18:AD18">SUM(R12:R17)</f>
        <v>118</v>
      </c>
      <c r="S18" s="74">
        <f t="shared" si="4"/>
        <v>75</v>
      </c>
      <c r="T18" s="74">
        <f t="shared" si="4"/>
        <v>100</v>
      </c>
      <c r="U18" s="74">
        <f t="shared" si="4"/>
        <v>89</v>
      </c>
      <c r="V18" s="74">
        <f t="shared" si="4"/>
        <v>85</v>
      </c>
      <c r="W18" s="74">
        <f t="shared" si="4"/>
        <v>67</v>
      </c>
      <c r="X18" s="74">
        <f t="shared" si="4"/>
        <v>68</v>
      </c>
      <c r="Y18" s="74">
        <f t="shared" si="4"/>
        <v>84</v>
      </c>
      <c r="Z18" s="74">
        <f t="shared" si="4"/>
        <v>66</v>
      </c>
      <c r="AA18" s="74">
        <f t="shared" si="4"/>
        <v>82</v>
      </c>
      <c r="AB18" s="74">
        <f t="shared" si="4"/>
        <v>0</v>
      </c>
      <c r="AC18" s="74">
        <f t="shared" si="4"/>
        <v>0</v>
      </c>
      <c r="AD18" s="74">
        <f t="shared" si="4"/>
        <v>834</v>
      </c>
    </row>
    <row r="19" ht="15">
      <c r="AD19" s="9"/>
    </row>
  </sheetData>
  <sheetProtection/>
  <mergeCells count="9">
    <mergeCell ref="R2:AD9"/>
    <mergeCell ref="D1:D10"/>
    <mergeCell ref="E1:AD1"/>
    <mergeCell ref="A1:A10"/>
    <mergeCell ref="B1:B10"/>
    <mergeCell ref="E2:Q9"/>
    <mergeCell ref="E10:Q10"/>
    <mergeCell ref="C1:C11"/>
    <mergeCell ref="R10:AD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5" width="11.8515625" style="21" bestFit="1" customWidth="1"/>
    <col min="6" max="6" width="9.8515625" style="21" bestFit="1" customWidth="1"/>
    <col min="7" max="9" width="8.00390625" style="0" bestFit="1" customWidth="1"/>
    <col min="10" max="10" width="8.57421875" style="0" bestFit="1" customWidth="1"/>
    <col min="11" max="11" width="7.7109375" style="0" customWidth="1"/>
    <col min="12" max="13" width="7.8515625" style="0" bestFit="1" customWidth="1"/>
    <col min="14" max="14" width="7.28125" style="0" customWidth="1"/>
    <col min="15" max="16" width="7.8515625" style="0" bestFit="1" customWidth="1"/>
    <col min="17" max="17" width="11.8515625" style="0" bestFit="1" customWidth="1"/>
  </cols>
  <sheetData>
    <row r="1" spans="1:19" ht="73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00" t="s">
        <v>36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5" customHeight="1">
      <c r="A2" s="167"/>
      <c r="B2" s="170"/>
      <c r="C2" s="185"/>
      <c r="D2" s="192"/>
      <c r="E2" s="174" t="s">
        <v>3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4" t="s">
        <v>4</v>
      </c>
      <c r="S2" s="171"/>
    </row>
    <row r="3" spans="1:19" ht="15" customHeight="1">
      <c r="A3" s="167"/>
      <c r="B3" s="170"/>
      <c r="C3" s="185"/>
      <c r="D3" s="192"/>
      <c r="E3" s="176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6"/>
      <c r="S3" s="172"/>
    </row>
    <row r="4" spans="1:19" ht="15" customHeight="1">
      <c r="A4" s="167"/>
      <c r="B4" s="170"/>
      <c r="C4" s="185"/>
      <c r="D4" s="192"/>
      <c r="E4" s="176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6"/>
      <c r="S4" s="172"/>
    </row>
    <row r="5" spans="1:19" ht="15" customHeight="1">
      <c r="A5" s="167"/>
      <c r="B5" s="170"/>
      <c r="C5" s="185"/>
      <c r="D5" s="192"/>
      <c r="E5" s="176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6"/>
      <c r="S5" s="172"/>
    </row>
    <row r="6" spans="1:19" ht="15" customHeight="1">
      <c r="A6" s="167"/>
      <c r="B6" s="170"/>
      <c r="C6" s="185"/>
      <c r="D6" s="192"/>
      <c r="E6" s="176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6"/>
      <c r="S6" s="172"/>
    </row>
    <row r="7" spans="1:19" ht="15" customHeight="1">
      <c r="A7" s="167"/>
      <c r="B7" s="170"/>
      <c r="C7" s="185"/>
      <c r="D7" s="192"/>
      <c r="E7" s="176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6"/>
      <c r="S7" s="172"/>
    </row>
    <row r="8" spans="1:19" ht="15" customHeight="1">
      <c r="A8" s="167"/>
      <c r="B8" s="170"/>
      <c r="C8" s="185"/>
      <c r="D8" s="192"/>
      <c r="E8" s="176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6"/>
      <c r="S8" s="172"/>
    </row>
    <row r="9" spans="1:19" ht="15.75" customHeight="1" thickBot="1">
      <c r="A9" s="167"/>
      <c r="B9" s="170"/>
      <c r="C9" s="185"/>
      <c r="D9" s="192"/>
      <c r="E9" s="178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8"/>
      <c r="S9" s="173"/>
    </row>
    <row r="10" spans="1:19" ht="57.75" customHeight="1" thickBot="1">
      <c r="A10" s="168"/>
      <c r="B10" s="186"/>
      <c r="C10" s="185"/>
      <c r="D10" s="193"/>
      <c r="E10" s="164" t="s">
        <v>37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98" t="s">
        <v>126</v>
      </c>
      <c r="S10" s="198"/>
    </row>
    <row r="11" spans="1:19" ht="15.75" thickBot="1">
      <c r="A11" s="102"/>
      <c r="B11" s="102"/>
      <c r="C11" s="186"/>
      <c r="D11" s="102" t="s">
        <v>61</v>
      </c>
      <c r="E11" s="103" t="s">
        <v>7</v>
      </c>
      <c r="F11" s="103" t="s">
        <v>8</v>
      </c>
      <c r="G11" s="102" t="s">
        <v>9</v>
      </c>
      <c r="H11" s="102" t="s">
        <v>10</v>
      </c>
      <c r="I11" s="102" t="s">
        <v>11</v>
      </c>
      <c r="J11" s="102" t="s">
        <v>12</v>
      </c>
      <c r="K11" s="102" t="s">
        <v>13</v>
      </c>
      <c r="L11" s="102" t="s">
        <v>14</v>
      </c>
      <c r="M11" s="102" t="s">
        <v>15</v>
      </c>
      <c r="N11" s="102" t="s">
        <v>16</v>
      </c>
      <c r="O11" s="102" t="s">
        <v>17</v>
      </c>
      <c r="P11" s="102" t="s">
        <v>18</v>
      </c>
      <c r="Q11" s="102" t="s">
        <v>19</v>
      </c>
      <c r="R11" s="199"/>
      <c r="S11" s="199"/>
    </row>
    <row r="12" spans="1:20" s="68" customFormat="1" ht="13.5" thickBot="1">
      <c r="A12" s="1" t="s">
        <v>78</v>
      </c>
      <c r="B12" s="65" t="s">
        <v>79</v>
      </c>
      <c r="C12" s="83">
        <f>+D12/'Meta Corte Hosp'!K50</f>
        <v>1.618764345036481</v>
      </c>
      <c r="D12" s="80">
        <f aca="true" t="shared" si="0" ref="D12:D17">+Q12/R12</f>
        <v>0.322457857531267</v>
      </c>
      <c r="E12" s="75">
        <f>VLOOKUP($B12,'[3]NUM5'!$H$3:$S$151,2,FALSE)</f>
        <v>25</v>
      </c>
      <c r="F12" s="75">
        <f>VLOOKUP($B12,'[3]NUM5'!$H$3:$S$151,3,FALSE)</f>
        <v>22</v>
      </c>
      <c r="G12" s="66">
        <f>VLOOKUP($B12,'[3]NUM5'!$H$3:$S$151,4,FALSE)</f>
        <v>14</v>
      </c>
      <c r="H12" s="66">
        <f>VLOOKUP($B12,'[3]NUM5'!$H$3:$S$151,5,FALSE)</f>
        <v>45</v>
      </c>
      <c r="I12" s="66">
        <f>VLOOKUP($B12,'[3]NUM5'!$H$3:$S$151,6,FALSE)</f>
        <v>292</v>
      </c>
      <c r="J12" s="66">
        <f>VLOOKUP($B12,'[3]NUM5'!$H$3:$S$151,7,FALSE)</f>
        <v>68</v>
      </c>
      <c r="K12" s="66">
        <f>VLOOKUP($B12,'[3]NUM5'!$H$3:$S$151,8,FALSE)</f>
        <v>18</v>
      </c>
      <c r="L12" s="66">
        <f>VLOOKUP($B12,'[3]NUM5'!$H$3:$S$151,9,FALSE)</f>
        <v>22</v>
      </c>
      <c r="M12" s="68">
        <f>VLOOKUP($B12,'[3]NUM5'!$H$3:$S$151,10,FALSE)</f>
        <v>22</v>
      </c>
      <c r="N12" s="68">
        <f>VLOOKUP($B12,'[3]NUM5'!$H$3:$S$151,11,FALSE)</f>
        <v>65</v>
      </c>
      <c r="Q12" s="10">
        <f aca="true" t="shared" si="1" ref="Q12:Q17">SUM(E12:P12)</f>
        <v>593</v>
      </c>
      <c r="R12" s="194">
        <v>1839</v>
      </c>
      <c r="S12" s="195"/>
      <c r="T12" s="73"/>
    </row>
    <row r="13" spans="1:20" s="68" customFormat="1" ht="13.5" thickBot="1">
      <c r="A13" s="1" t="s">
        <v>53</v>
      </c>
      <c r="B13" s="65" t="s">
        <v>80</v>
      </c>
      <c r="C13" s="83">
        <f>+D13/'Meta Corte Hosp'!K51</f>
        <v>0.871421895574217</v>
      </c>
      <c r="D13" s="81">
        <f t="shared" si="0"/>
        <v>0.12295762946552202</v>
      </c>
      <c r="E13" s="75">
        <f>VLOOKUP($B13,'[3]NUM5'!$H$3:$S$151,2,FALSE)</f>
        <v>16</v>
      </c>
      <c r="F13" s="75">
        <f>VLOOKUP($B13,'[3]NUM5'!$H$3:$S$151,3,FALSE)</f>
        <v>32</v>
      </c>
      <c r="G13" s="66">
        <f>VLOOKUP($B13,'[3]NUM5'!$H$3:$S$151,4,FALSE)</f>
        <v>24</v>
      </c>
      <c r="H13" s="66">
        <f>VLOOKUP($B13,'[3]NUM5'!$H$3:$S$151,5,FALSE)</f>
        <v>49</v>
      </c>
      <c r="I13" s="66">
        <f>VLOOKUP($B13,'[3]NUM5'!$H$3:$S$151,6,FALSE)</f>
        <v>70</v>
      </c>
      <c r="J13" s="66">
        <f>VLOOKUP($B13,'[3]NUM5'!$H$3:$S$151,7,FALSE)</f>
        <v>75</v>
      </c>
      <c r="K13" s="66">
        <f>VLOOKUP($B13,'[3]NUM5'!$H$3:$S$151,8,FALSE)</f>
        <v>52</v>
      </c>
      <c r="L13" s="66">
        <f>VLOOKUP($B13,'[3]NUM5'!$H$3:$S$151,9,FALSE)</f>
        <v>55</v>
      </c>
      <c r="M13" s="68">
        <f>VLOOKUP($B13,'[3]NUM5'!$H$3:$S$151,10,FALSE)</f>
        <v>43</v>
      </c>
      <c r="N13" s="68">
        <f>VLOOKUP($B13,'[3]NUM5'!$H$3:$S$151,11,FALSE)</f>
        <v>28</v>
      </c>
      <c r="Q13" s="10">
        <f t="shared" si="1"/>
        <v>444</v>
      </c>
      <c r="R13" s="194">
        <v>3611</v>
      </c>
      <c r="S13" s="195"/>
      <c r="T13" s="73"/>
    </row>
    <row r="14" spans="1:20" s="68" customFormat="1" ht="13.5" thickBot="1">
      <c r="A14" s="1" t="s">
        <v>54</v>
      </c>
      <c r="B14" s="65" t="s">
        <v>81</v>
      </c>
      <c r="C14" s="83">
        <f>+D14/'Meta Corte Hosp'!K52</f>
        <v>0.7431391911377344</v>
      </c>
      <c r="D14" s="81">
        <f t="shared" si="0"/>
        <v>0.1480333268746367</v>
      </c>
      <c r="E14" s="75">
        <f>VLOOKUP($B14,'[3]NUM5'!$H$3:$S$151,2,FALSE)</f>
        <v>74</v>
      </c>
      <c r="F14" s="75">
        <f>VLOOKUP($B14,'[3]NUM5'!$H$3:$S$151,3,FALSE)</f>
        <v>64</v>
      </c>
      <c r="G14" s="66">
        <f>VLOOKUP($B14,'[3]NUM5'!$H$3:$S$151,4,FALSE)</f>
        <v>66</v>
      </c>
      <c r="H14" s="66">
        <f>VLOOKUP($B14,'[3]NUM5'!$H$3:$S$151,5,FALSE)</f>
        <v>68</v>
      </c>
      <c r="I14" s="66">
        <f>VLOOKUP($B14,'[3]NUM5'!$H$3:$S$151,6,FALSE)</f>
        <v>119</v>
      </c>
      <c r="J14" s="66">
        <f>VLOOKUP($B14,'[3]NUM5'!$H$3:$S$151,7,FALSE)</f>
        <v>166</v>
      </c>
      <c r="K14" s="66">
        <f>VLOOKUP($B14,'[3]NUM5'!$H$3:$S$151,8,FALSE)</f>
        <v>50</v>
      </c>
      <c r="L14" s="66">
        <f>VLOOKUP($B14,'[3]NUM5'!$H$3:$S$151,9,FALSE)</f>
        <v>62</v>
      </c>
      <c r="M14" s="68">
        <f>VLOOKUP($B14,'[3]NUM5'!$H$3:$S$151,10,FALSE)</f>
        <v>61</v>
      </c>
      <c r="N14" s="68">
        <f>VLOOKUP($B14,'[3]NUM5'!$H$3:$S$151,11,FALSE)</f>
        <v>34</v>
      </c>
      <c r="Q14" s="10">
        <f t="shared" si="1"/>
        <v>764</v>
      </c>
      <c r="R14" s="194">
        <v>5161</v>
      </c>
      <c r="S14" s="195"/>
      <c r="T14" s="73"/>
    </row>
    <row r="15" spans="1:20" s="68" customFormat="1" ht="13.5" thickBot="1">
      <c r="A15" s="1" t="s">
        <v>55</v>
      </c>
      <c r="B15" s="65" t="s">
        <v>82</v>
      </c>
      <c r="C15" s="83">
        <f>+D15/'Meta Corte Hosp'!K53</f>
        <v>0.8256165156493744</v>
      </c>
      <c r="D15" s="81">
        <f t="shared" si="0"/>
        <v>0.16446280991735537</v>
      </c>
      <c r="E15" s="75">
        <f>VLOOKUP($B15,'[3]NUM5'!$H$3:$S$151,2,FALSE)</f>
        <v>10</v>
      </c>
      <c r="F15" s="75">
        <f>VLOOKUP($B15,'[3]NUM5'!$H$3:$S$151,3,FALSE)</f>
        <v>25</v>
      </c>
      <c r="G15" s="66">
        <f>VLOOKUP($B15,'[3]NUM5'!$H$3:$S$151,4,FALSE)</f>
        <v>22</v>
      </c>
      <c r="H15" s="66">
        <f>VLOOKUP($B15,'[3]NUM5'!$H$3:$S$151,5,FALSE)</f>
        <v>51</v>
      </c>
      <c r="I15" s="66">
        <f>VLOOKUP($B15,'[3]NUM5'!$H$3:$S$151,6,FALSE)</f>
        <v>46</v>
      </c>
      <c r="J15" s="66">
        <f>VLOOKUP($B15,'[3]NUM5'!$H$3:$S$151,7,FALSE)</f>
        <v>32</v>
      </c>
      <c r="K15" s="66">
        <f>VLOOKUP($B15,'[3]NUM5'!$H$3:$S$151,8,FALSE)</f>
        <v>17</v>
      </c>
      <c r="L15" s="66">
        <f>VLOOKUP($B15,'[3]NUM5'!$H$3:$S$151,9,FALSE)</f>
        <v>140</v>
      </c>
      <c r="M15" s="68">
        <f>VLOOKUP($B15,'[3]NUM5'!$H$3:$S$151,10,FALSE)</f>
        <v>36</v>
      </c>
      <c r="N15" s="68">
        <f>VLOOKUP($B15,'[3]NUM5'!$H$3:$S$151,11,FALSE)</f>
        <v>19</v>
      </c>
      <c r="Q15" s="10">
        <f t="shared" si="1"/>
        <v>398</v>
      </c>
      <c r="R15" s="194">
        <v>2420</v>
      </c>
      <c r="S15" s="195"/>
      <c r="T15" s="73"/>
    </row>
    <row r="16" spans="1:20" s="68" customFormat="1" ht="13.5" thickBot="1">
      <c r="A16" s="1" t="s">
        <v>56</v>
      </c>
      <c r="B16" s="65" t="s">
        <v>83</v>
      </c>
      <c r="C16" s="83">
        <f>+D16/'Meta Corte Hosp'!K54</f>
        <v>1.7758823797076684</v>
      </c>
      <c r="D16" s="81">
        <f t="shared" si="0"/>
        <v>0.35375577003776754</v>
      </c>
      <c r="E16" s="75">
        <f>VLOOKUP($B16,'[3]NUM5'!$H$3:$S$151,2,FALSE)</f>
        <v>57</v>
      </c>
      <c r="F16" s="75">
        <f>VLOOKUP($B16,'[3]NUM5'!$H$3:$S$151,3,FALSE)</f>
        <v>76</v>
      </c>
      <c r="G16" s="66">
        <f>VLOOKUP($B16,'[3]NUM5'!$H$3:$S$151,4,FALSE)</f>
        <v>68</v>
      </c>
      <c r="H16" s="66">
        <f>VLOOKUP($B16,'[3]NUM5'!$H$3:$S$151,5,FALSE)</f>
        <v>97</v>
      </c>
      <c r="I16" s="66">
        <f>VLOOKUP($B16,'[3]NUM5'!$H$3:$S$151,6,FALSE)</f>
        <v>126</v>
      </c>
      <c r="J16" s="66">
        <f>VLOOKUP($B16,'[3]NUM5'!$H$3:$S$151,7,FALSE)</f>
        <v>89</v>
      </c>
      <c r="K16" s="66">
        <f>VLOOKUP($B16,'[3]NUM5'!$H$3:$S$151,8,FALSE)</f>
        <v>100</v>
      </c>
      <c r="L16" s="66">
        <f>VLOOKUP($B16,'[3]NUM5'!$H$3:$S$151,9,FALSE)</f>
        <v>112</v>
      </c>
      <c r="M16" s="68">
        <f>VLOOKUP($B16,'[3]NUM5'!$H$3:$S$151,10,FALSE)</f>
        <v>68</v>
      </c>
      <c r="N16" s="68">
        <f>VLOOKUP($B16,'[3]NUM5'!$H$3:$S$151,11,FALSE)</f>
        <v>50</v>
      </c>
      <c r="Q16" s="10">
        <f t="shared" si="1"/>
        <v>843</v>
      </c>
      <c r="R16" s="194">
        <v>2383</v>
      </c>
      <c r="S16" s="195"/>
      <c r="T16" s="73"/>
    </row>
    <row r="17" spans="1:20" s="68" customFormat="1" ht="16.5" customHeight="1" thickBot="1">
      <c r="A17" s="1" t="s">
        <v>57</v>
      </c>
      <c r="B17" s="65" t="s">
        <v>84</v>
      </c>
      <c r="C17" s="83">
        <f>+D17/'Meta Corte Hosp'!K55</f>
        <v>1.5453519145707253</v>
      </c>
      <c r="D17" s="82">
        <f t="shared" si="0"/>
        <v>0.30783410138248846</v>
      </c>
      <c r="E17" s="75">
        <f>VLOOKUP($B17,'[3]NUM5'!$H$3:$S$151,2,FALSE)</f>
        <v>16</v>
      </c>
      <c r="F17" s="75">
        <f>VLOOKUP($B17,'[3]NUM5'!$H$3:$S$151,3,FALSE)</f>
        <v>45</v>
      </c>
      <c r="G17" s="66">
        <f>VLOOKUP($B17,'[3]NUM5'!$H$3:$S$151,4,FALSE)</f>
        <v>23</v>
      </c>
      <c r="H17" s="66">
        <f>VLOOKUP($B17,'[3]NUM5'!$H$3:$S$151,5,FALSE)</f>
        <v>31</v>
      </c>
      <c r="I17" s="66">
        <f>VLOOKUP($B17,'[3]NUM5'!$H$3:$S$151,6,FALSE)</f>
        <v>39</v>
      </c>
      <c r="J17" s="66">
        <f>VLOOKUP($B17,'[3]NUM5'!$H$3:$S$151,7,FALSE)</f>
        <v>25</v>
      </c>
      <c r="K17" s="66">
        <f>VLOOKUP($B17,'[3]NUM5'!$H$3:$S$151,8,FALSE)</f>
        <v>60</v>
      </c>
      <c r="L17" s="66">
        <f>VLOOKUP($B17,'[3]NUM5'!$H$3:$S$151,9,FALSE)</f>
        <v>20</v>
      </c>
      <c r="M17" s="68">
        <f>VLOOKUP($B17,'[3]NUM5'!$H$3:$S$151,10,FALSE)</f>
        <v>19</v>
      </c>
      <c r="N17" s="68">
        <f>VLOOKUP($B17,'[3]NUM5'!$H$3:$S$151,11,FALSE)</f>
        <v>56</v>
      </c>
      <c r="Q17" s="10">
        <f t="shared" si="1"/>
        <v>334</v>
      </c>
      <c r="R17" s="194">
        <v>1085</v>
      </c>
      <c r="S17" s="195"/>
      <c r="T17" s="73"/>
    </row>
    <row r="18" spans="1:19" s="68" customFormat="1" ht="12.75">
      <c r="A18" s="70"/>
      <c r="B18" s="69" t="s">
        <v>85</v>
      </c>
      <c r="C18" s="69"/>
      <c r="D18" s="92"/>
      <c r="E18" s="74">
        <f>SUM(E12:E17)</f>
        <v>198</v>
      </c>
      <c r="F18" s="74">
        <f aca="true" t="shared" si="2" ref="F18:P18">SUM(F12:F17)</f>
        <v>264</v>
      </c>
      <c r="G18" s="74">
        <f t="shared" si="2"/>
        <v>217</v>
      </c>
      <c r="H18" s="74">
        <f t="shared" si="2"/>
        <v>341</v>
      </c>
      <c r="I18" s="74">
        <f t="shared" si="2"/>
        <v>692</v>
      </c>
      <c r="J18" s="74">
        <f t="shared" si="2"/>
        <v>455</v>
      </c>
      <c r="K18" s="74">
        <f t="shared" si="2"/>
        <v>297</v>
      </c>
      <c r="L18" s="74">
        <f t="shared" si="2"/>
        <v>411</v>
      </c>
      <c r="M18" s="74">
        <f t="shared" si="2"/>
        <v>249</v>
      </c>
      <c r="N18" s="74">
        <f t="shared" si="2"/>
        <v>252</v>
      </c>
      <c r="O18" s="74">
        <f t="shared" si="2"/>
        <v>0</v>
      </c>
      <c r="P18" s="74">
        <f t="shared" si="2"/>
        <v>0</v>
      </c>
      <c r="Q18" s="74">
        <f>SUM(Q12:Q17)</f>
        <v>3376</v>
      </c>
      <c r="R18" s="202">
        <f>SUM(R12:S17)</f>
        <v>16499</v>
      </c>
      <c r="S18" s="203"/>
    </row>
    <row r="21" ht="15">
      <c r="Q21" s="9"/>
    </row>
  </sheetData>
  <sheetProtection/>
  <mergeCells count="16">
    <mergeCell ref="R2:S9"/>
    <mergeCell ref="R10:S11"/>
    <mergeCell ref="E1:S1"/>
    <mergeCell ref="A1:A10"/>
    <mergeCell ref="B1:B10"/>
    <mergeCell ref="E2:Q9"/>
    <mergeCell ref="E10:Q10"/>
    <mergeCell ref="D1:D10"/>
    <mergeCell ref="C1:C11"/>
    <mergeCell ref="R18:S18"/>
    <mergeCell ref="R12:S12"/>
    <mergeCell ref="R13:S13"/>
    <mergeCell ref="R14:S14"/>
    <mergeCell ref="R15:S15"/>
    <mergeCell ref="R16:S16"/>
    <mergeCell ref="R17:S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2.7109375" style="0" bestFit="1" customWidth="1"/>
    <col min="3" max="3" width="14.421875" style="0" customWidth="1"/>
    <col min="4" max="4" width="12.140625" style="0" bestFit="1" customWidth="1"/>
    <col min="5" max="5" width="9.7109375" style="21" bestFit="1" customWidth="1"/>
    <col min="6" max="6" width="7.00390625" style="21" bestFit="1" customWidth="1"/>
    <col min="7" max="16" width="6.8515625" style="21" bestFit="1" customWidth="1"/>
    <col min="17" max="18" width="9.7109375" style="21" bestFit="1" customWidth="1"/>
    <col min="19" max="19" width="8.7109375" style="21" bestFit="1" customWidth="1"/>
    <col min="20" max="29" width="6.8515625" style="21" bestFit="1" customWidth="1"/>
    <col min="30" max="30" width="9.7109375" style="21" bestFit="1" customWidth="1"/>
  </cols>
  <sheetData>
    <row r="1" spans="1:30" ht="73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00" t="s">
        <v>38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 customHeight="1">
      <c r="A2" s="167"/>
      <c r="B2" s="170"/>
      <c r="C2" s="185"/>
      <c r="D2" s="192"/>
      <c r="E2" s="204" t="s">
        <v>3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4" t="s">
        <v>4</v>
      </c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10"/>
    </row>
    <row r="3" spans="1:30" ht="15" customHeight="1">
      <c r="A3" s="167"/>
      <c r="B3" s="170"/>
      <c r="C3" s="185"/>
      <c r="D3" s="192"/>
      <c r="E3" s="20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6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11"/>
    </row>
    <row r="4" spans="1:30" ht="15" customHeight="1">
      <c r="A4" s="167"/>
      <c r="B4" s="170"/>
      <c r="C4" s="185"/>
      <c r="D4" s="192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6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11"/>
    </row>
    <row r="5" spans="1:30" ht="15" customHeight="1">
      <c r="A5" s="167"/>
      <c r="B5" s="170"/>
      <c r="C5" s="185"/>
      <c r="D5" s="192"/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6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11"/>
    </row>
    <row r="6" spans="1:30" ht="15" customHeight="1">
      <c r="A6" s="167"/>
      <c r="B6" s="170"/>
      <c r="C6" s="185"/>
      <c r="D6" s="192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6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11"/>
    </row>
    <row r="7" spans="1:30" ht="15" customHeight="1">
      <c r="A7" s="167"/>
      <c r="B7" s="170"/>
      <c r="C7" s="185"/>
      <c r="D7" s="192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6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11"/>
    </row>
    <row r="8" spans="1:30" ht="15" customHeight="1">
      <c r="A8" s="167"/>
      <c r="B8" s="170"/>
      <c r="C8" s="185"/>
      <c r="D8" s="192"/>
      <c r="E8" s="20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6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11"/>
    </row>
    <row r="9" spans="1:30" ht="15.75" customHeight="1" thickBot="1">
      <c r="A9" s="167"/>
      <c r="B9" s="170"/>
      <c r="C9" s="185"/>
      <c r="D9" s="192"/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8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12"/>
    </row>
    <row r="10" spans="1:30" ht="57.75" customHeight="1" thickBot="1">
      <c r="A10" s="168"/>
      <c r="B10" s="186"/>
      <c r="C10" s="185"/>
      <c r="D10" s="193"/>
      <c r="E10" s="213" t="s">
        <v>39</v>
      </c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4" t="s">
        <v>40</v>
      </c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5"/>
    </row>
    <row r="11" spans="1:30" ht="15.75" thickBot="1">
      <c r="A11" s="102"/>
      <c r="B11" s="102"/>
      <c r="C11" s="186"/>
      <c r="D11" s="102" t="s">
        <v>61</v>
      </c>
      <c r="E11" s="103" t="s">
        <v>7</v>
      </c>
      <c r="F11" s="103" t="s">
        <v>8</v>
      </c>
      <c r="G11" s="103" t="s">
        <v>9</v>
      </c>
      <c r="H11" s="103" t="s">
        <v>10</v>
      </c>
      <c r="I11" s="103" t="s">
        <v>11</v>
      </c>
      <c r="J11" s="103" t="s">
        <v>12</v>
      </c>
      <c r="K11" s="103" t="s">
        <v>13</v>
      </c>
      <c r="L11" s="103" t="s">
        <v>14</v>
      </c>
      <c r="M11" s="103" t="s">
        <v>15</v>
      </c>
      <c r="N11" s="103" t="s">
        <v>16</v>
      </c>
      <c r="O11" s="103" t="s">
        <v>17</v>
      </c>
      <c r="P11" s="103" t="s">
        <v>18</v>
      </c>
      <c r="Q11" s="103" t="s">
        <v>19</v>
      </c>
      <c r="R11" s="103" t="s">
        <v>7</v>
      </c>
      <c r="S11" s="103" t="s">
        <v>8</v>
      </c>
      <c r="T11" s="103" t="s">
        <v>9</v>
      </c>
      <c r="U11" s="103" t="s">
        <v>10</v>
      </c>
      <c r="V11" s="103" t="s">
        <v>11</v>
      </c>
      <c r="W11" s="103" t="s">
        <v>12</v>
      </c>
      <c r="X11" s="103" t="s">
        <v>13</v>
      </c>
      <c r="Y11" s="103" t="s">
        <v>14</v>
      </c>
      <c r="Z11" s="103" t="s">
        <v>15</v>
      </c>
      <c r="AA11" s="103" t="s">
        <v>16</v>
      </c>
      <c r="AB11" s="103" t="s">
        <v>17</v>
      </c>
      <c r="AC11" s="103" t="s">
        <v>18</v>
      </c>
      <c r="AD11" s="103" t="s">
        <v>19</v>
      </c>
    </row>
    <row r="12" spans="1:30" s="68" customFormat="1" ht="13.5" thickBot="1">
      <c r="A12" s="1" t="s">
        <v>78</v>
      </c>
      <c r="B12" s="65" t="s">
        <v>79</v>
      </c>
      <c r="C12" s="83">
        <f>+D12/'Meta Corte Hosp'!L50</f>
        <v>1.0204081632653061</v>
      </c>
      <c r="D12" s="80">
        <f aca="true" t="shared" si="0" ref="D12:D17">+Q12/AD12</f>
        <v>1</v>
      </c>
      <c r="E12" s="76">
        <f>VLOOKUP($B12,'[3]NUM6'!$H$3:$S$94,2,FALSE)</f>
        <v>1</v>
      </c>
      <c r="F12" s="76">
        <f>VLOOKUP($B12,'[3]NUM6'!$H$3:$S$94,3,FALSE)</f>
        <v>0</v>
      </c>
      <c r="G12" s="76"/>
      <c r="H12" s="76">
        <f>VLOOKUP($B12,'[3]NUM6'!$H$3:$S$94,5,FALSE)</f>
        <v>3</v>
      </c>
      <c r="I12" s="76">
        <f>VLOOKUP($B12,'[3]NUM6'!$H$3:$S$94,6,FALSE)</f>
        <v>2</v>
      </c>
      <c r="J12" s="76">
        <f>VLOOKUP($B12,'[3]NUM6'!$H$3:$S$94,7,FALSE)</f>
        <v>2</v>
      </c>
      <c r="K12" s="76">
        <f>VLOOKUP($B12,'[3]NUM6'!$H$3:$S$94,8,FALSE)</f>
        <v>3</v>
      </c>
      <c r="L12" s="76">
        <f>VLOOKUP($B12,'[3]NUM6'!$H$3:$S$94,9,FALSE)</f>
        <v>7</v>
      </c>
      <c r="M12" s="76">
        <f>VLOOKUP($B12,'[3]NUM6'!$H$3:$S$94,10,FALSE)</f>
        <v>5</v>
      </c>
      <c r="N12" s="76">
        <f>VLOOKUP($B12,'[3]NUM6'!$H$3:$S$94,11,FALSE)</f>
        <v>2</v>
      </c>
      <c r="O12" s="76"/>
      <c r="P12" s="76"/>
      <c r="Q12" s="10">
        <f aca="true" t="shared" si="1" ref="Q12:Q17">SUM(E12:P12)</f>
        <v>25</v>
      </c>
      <c r="R12" s="76">
        <f>VLOOKUP($B12,'[3]DEN6'!$H$3:$S$94,2,FALSE)</f>
        <v>1</v>
      </c>
      <c r="S12" s="76">
        <f>VLOOKUP($B12,'[3]DEN6'!$H$3:$S$94,3,FALSE)</f>
        <v>0</v>
      </c>
      <c r="T12" s="76"/>
      <c r="U12" s="76">
        <f>VLOOKUP($B12,'[3]DEN6'!$H$3:$S$94,5,FALSE)</f>
        <v>3</v>
      </c>
      <c r="V12" s="76">
        <f>VLOOKUP($B12,'[3]DEN6'!$H$3:$S$94,6,FALSE)</f>
        <v>2</v>
      </c>
      <c r="W12" s="76">
        <f>VLOOKUP($B12,'[3]DEN6'!$H$3:$S$94,7,FALSE)</f>
        <v>2</v>
      </c>
      <c r="X12" s="76">
        <f>VLOOKUP($B12,'[3]DEN6'!$H$3:$S$94,8,FALSE)</f>
        <v>3</v>
      </c>
      <c r="Y12" s="76">
        <f>VLOOKUP($B12,'[3]DEN6'!$H$3:$S$94,9,FALSE)</f>
        <v>7</v>
      </c>
      <c r="Z12" s="76">
        <f>VLOOKUP($B12,'[3]DEN6'!$H$3:$S$94,10,FALSE)</f>
        <v>5</v>
      </c>
      <c r="AA12" s="76">
        <f>VLOOKUP($B12,'[3]DEN6'!$H$3:$S$94,11,FALSE)</f>
        <v>2</v>
      </c>
      <c r="AB12" s="76"/>
      <c r="AC12" s="76"/>
      <c r="AD12" s="10">
        <f aca="true" t="shared" si="2" ref="AD12:AD17">SUM(R12:AC12)</f>
        <v>25</v>
      </c>
    </row>
    <row r="13" spans="1:30" s="68" customFormat="1" ht="13.5" thickBot="1">
      <c r="A13" s="1" t="s">
        <v>53</v>
      </c>
      <c r="B13" s="65" t="s">
        <v>80</v>
      </c>
      <c r="C13" s="83">
        <f>+D13/'Meta Corte Hosp'!L51</f>
        <v>1.0128495842781557</v>
      </c>
      <c r="D13" s="81">
        <f t="shared" si="0"/>
        <v>0.9925925925925926</v>
      </c>
      <c r="E13" s="76">
        <f>VLOOKUP($B13,'[3]NUM6'!$H$3:$S$94,2,FALSE)</f>
        <v>11</v>
      </c>
      <c r="F13" s="76">
        <f>VLOOKUP($B13,'[3]NUM6'!$H$3:$S$94,3,FALSE)</f>
        <v>12</v>
      </c>
      <c r="G13" s="76">
        <f>VLOOKUP($B13,'[3]NUM6'!$H$3:$S$94,4,FALSE)</f>
        <v>16</v>
      </c>
      <c r="H13" s="76">
        <f>VLOOKUP($B13,'[3]NUM6'!$H$3:$S$94,5,FALSE)</f>
        <v>17</v>
      </c>
      <c r="I13" s="76">
        <f>VLOOKUP($B13,'[3]NUM6'!$H$3:$S$94,6,FALSE)</f>
        <v>19</v>
      </c>
      <c r="J13" s="76">
        <f>VLOOKUP($B13,'[3]NUM6'!$H$3:$S$94,7,FALSE)</f>
        <v>15</v>
      </c>
      <c r="K13" s="76">
        <f>VLOOKUP($B13,'[3]NUM6'!$H$3:$S$94,8,FALSE)</f>
        <v>15</v>
      </c>
      <c r="L13" s="76">
        <f>VLOOKUP($B13,'[3]NUM6'!$H$3:$S$94,9,FALSE)</f>
        <v>13</v>
      </c>
      <c r="M13" s="76">
        <f>VLOOKUP($B13,'[3]NUM6'!$H$3:$S$94,10,FALSE)</f>
        <v>13</v>
      </c>
      <c r="N13" s="76">
        <f>VLOOKUP($B13,'[3]NUM6'!$H$3:$S$94,11,FALSE)</f>
        <v>3</v>
      </c>
      <c r="O13" s="76"/>
      <c r="P13" s="76"/>
      <c r="Q13" s="10">
        <f t="shared" si="1"/>
        <v>134</v>
      </c>
      <c r="R13" s="76">
        <f>VLOOKUP($B13,'[3]DEN6'!$H$3:$S$94,2,FALSE)</f>
        <v>11</v>
      </c>
      <c r="S13" s="76">
        <f>VLOOKUP($B13,'[3]DEN6'!$H$3:$S$94,3,FALSE)</f>
        <v>13</v>
      </c>
      <c r="T13" s="76">
        <f>VLOOKUP($B13,'[3]DEN6'!$H$3:$S$94,4,FALSE)</f>
        <v>16</v>
      </c>
      <c r="U13" s="76">
        <f>VLOOKUP($B13,'[3]DEN6'!$H$3:$S$94,5,FALSE)</f>
        <v>17</v>
      </c>
      <c r="V13" s="76">
        <f>VLOOKUP($B13,'[3]DEN6'!$H$3:$S$94,6,FALSE)</f>
        <v>19</v>
      </c>
      <c r="W13" s="76">
        <f>VLOOKUP($B13,'[3]DEN6'!$H$3:$S$94,7,FALSE)</f>
        <v>15</v>
      </c>
      <c r="X13" s="76">
        <f>VLOOKUP($B13,'[3]DEN6'!$H$3:$S$94,8,FALSE)</f>
        <v>15</v>
      </c>
      <c r="Y13" s="76">
        <f>VLOOKUP($B13,'[3]DEN6'!$H$3:$S$94,9,FALSE)</f>
        <v>13</v>
      </c>
      <c r="Z13" s="76">
        <f>VLOOKUP($B13,'[3]DEN6'!$H$3:$S$94,10,FALSE)</f>
        <v>13</v>
      </c>
      <c r="AA13" s="76">
        <f>VLOOKUP($B13,'[3]DEN6'!$H$3:$S$94,11,FALSE)</f>
        <v>3</v>
      </c>
      <c r="AB13" s="76"/>
      <c r="AC13" s="76"/>
      <c r="AD13" s="10">
        <f t="shared" si="2"/>
        <v>135</v>
      </c>
    </row>
    <row r="14" spans="1:30" s="68" customFormat="1" ht="13.5" thickBot="1">
      <c r="A14" s="1" t="s">
        <v>54</v>
      </c>
      <c r="B14" s="65" t="s">
        <v>81</v>
      </c>
      <c r="C14" s="83">
        <f>+D14/'Meta Corte Hosp'!L52</f>
        <v>1.0204081632653061</v>
      </c>
      <c r="D14" s="81">
        <f t="shared" si="0"/>
        <v>1</v>
      </c>
      <c r="E14" s="76">
        <f>VLOOKUP($B14,'[3]NUM6'!$H$3:$S$94,2,FALSE)</f>
        <v>8</v>
      </c>
      <c r="F14" s="76">
        <f>VLOOKUP($B14,'[3]NUM6'!$H$3:$S$94,3,FALSE)</f>
        <v>13</v>
      </c>
      <c r="G14" s="76">
        <f>VLOOKUP($B14,'[3]NUM6'!$H$3:$S$94,4,FALSE)</f>
        <v>0</v>
      </c>
      <c r="H14" s="76">
        <f>VLOOKUP($B14,'[3]NUM6'!$H$3:$S$94,5,FALSE)</f>
        <v>11</v>
      </c>
      <c r="I14" s="76">
        <f>VLOOKUP($B14,'[3]NUM6'!$H$3:$S$94,6,FALSE)</f>
        <v>13</v>
      </c>
      <c r="J14" s="76">
        <f>VLOOKUP($B14,'[3]NUM6'!$H$3:$S$94,7,FALSE)</f>
        <v>17</v>
      </c>
      <c r="K14" s="76">
        <f>VLOOKUP($B14,'[3]NUM6'!$H$3:$S$94,8,FALSE)</f>
        <v>13</v>
      </c>
      <c r="L14" s="76">
        <f>VLOOKUP($B14,'[3]NUM6'!$H$3:$S$94,9,FALSE)</f>
        <v>15</v>
      </c>
      <c r="M14" s="76">
        <f>VLOOKUP($B14,'[3]NUM6'!$H$3:$S$94,10,FALSE)</f>
        <v>21</v>
      </c>
      <c r="N14" s="76">
        <f>VLOOKUP($B14,'[3]NUM6'!$H$3:$S$94,11,FALSE)</f>
        <v>30</v>
      </c>
      <c r="O14" s="76"/>
      <c r="P14" s="76"/>
      <c r="Q14" s="10">
        <f t="shared" si="1"/>
        <v>141</v>
      </c>
      <c r="R14" s="76">
        <f>VLOOKUP($B14,'[3]DEN6'!$H$3:$S$94,2,FALSE)</f>
        <v>8</v>
      </c>
      <c r="S14" s="76">
        <f>VLOOKUP($B14,'[3]DEN6'!$H$3:$S$94,3,FALSE)</f>
        <v>13</v>
      </c>
      <c r="T14" s="76">
        <f>VLOOKUP($B14,'[3]DEN6'!$H$3:$S$94,4,FALSE)</f>
        <v>0</v>
      </c>
      <c r="U14" s="76">
        <f>VLOOKUP($B14,'[3]DEN6'!$H$3:$S$94,5,FALSE)</f>
        <v>11</v>
      </c>
      <c r="V14" s="76">
        <f>VLOOKUP($B14,'[3]DEN6'!$H$3:$S$94,6,FALSE)</f>
        <v>13</v>
      </c>
      <c r="W14" s="76">
        <f>VLOOKUP($B14,'[3]DEN6'!$H$3:$S$94,7,FALSE)</f>
        <v>17</v>
      </c>
      <c r="X14" s="76">
        <f>VLOOKUP($B14,'[3]DEN6'!$H$3:$S$94,8,FALSE)</f>
        <v>13</v>
      </c>
      <c r="Y14" s="76">
        <f>VLOOKUP($B14,'[3]DEN6'!$H$3:$S$94,9,FALSE)</f>
        <v>15</v>
      </c>
      <c r="Z14" s="76">
        <f>VLOOKUP($B14,'[3]DEN6'!$H$3:$S$94,10,FALSE)</f>
        <v>21</v>
      </c>
      <c r="AA14" s="76">
        <f>VLOOKUP($B14,'[3]DEN6'!$H$3:$S$94,11,FALSE)</f>
        <v>30</v>
      </c>
      <c r="AB14" s="76"/>
      <c r="AC14" s="76"/>
      <c r="AD14" s="10">
        <f t="shared" si="2"/>
        <v>141</v>
      </c>
    </row>
    <row r="15" spans="1:30" s="68" customFormat="1" ht="13.5" thickBot="1">
      <c r="A15" s="1" t="s">
        <v>55</v>
      </c>
      <c r="B15" s="65" t="s">
        <v>82</v>
      </c>
      <c r="C15" s="83">
        <f>+D15/'Meta Corte Hosp'!L53</f>
        <v>1.0204081632653061</v>
      </c>
      <c r="D15" s="81">
        <f t="shared" si="0"/>
        <v>1</v>
      </c>
      <c r="E15" s="76">
        <f>VLOOKUP($B15,'[3]NUM6'!$H$3:$S$94,2,FALSE)</f>
        <v>7</v>
      </c>
      <c r="F15" s="76">
        <f>VLOOKUP($B15,'[3]NUM6'!$H$3:$S$94,3,FALSE)</f>
        <v>5</v>
      </c>
      <c r="G15" s="76">
        <f>VLOOKUP($B15,'[3]NUM6'!$H$3:$S$94,4,FALSE)</f>
        <v>20</v>
      </c>
      <c r="H15" s="76">
        <f>VLOOKUP($B15,'[3]NUM6'!$H$3:$S$94,5,FALSE)</f>
        <v>7</v>
      </c>
      <c r="I15" s="76">
        <f>VLOOKUP($B15,'[3]NUM6'!$H$3:$S$94,6,FALSE)</f>
        <v>7</v>
      </c>
      <c r="J15" s="76">
        <f>VLOOKUP($B15,'[3]NUM6'!$H$3:$S$94,7,FALSE)</f>
        <v>7</v>
      </c>
      <c r="K15" s="76">
        <f>VLOOKUP($B15,'[3]NUM6'!$H$3:$S$94,8,FALSE)</f>
        <v>11</v>
      </c>
      <c r="L15" s="76">
        <f>VLOOKUP($B15,'[3]NUM6'!$H$3:$S$94,9,FALSE)</f>
        <v>11</v>
      </c>
      <c r="M15" s="76">
        <f>VLOOKUP($B15,'[3]NUM6'!$H$3:$S$94,10,FALSE)</f>
        <v>10</v>
      </c>
      <c r="N15" s="76">
        <f>VLOOKUP($B15,'[3]NUM6'!$H$3:$S$94,11,FALSE)</f>
        <v>13</v>
      </c>
      <c r="O15" s="76"/>
      <c r="P15" s="76"/>
      <c r="Q15" s="10">
        <f t="shared" si="1"/>
        <v>98</v>
      </c>
      <c r="R15" s="76">
        <f>VLOOKUP($B15,'[3]DEN6'!$H$3:$S$94,2,FALSE)</f>
        <v>7</v>
      </c>
      <c r="S15" s="76">
        <f>VLOOKUP($B15,'[3]DEN6'!$H$3:$S$94,3,FALSE)</f>
        <v>5</v>
      </c>
      <c r="T15" s="76">
        <f>VLOOKUP($B15,'[3]DEN6'!$H$3:$S$94,4,FALSE)</f>
        <v>20</v>
      </c>
      <c r="U15" s="76">
        <f>VLOOKUP($B15,'[3]DEN6'!$H$3:$S$94,5,FALSE)</f>
        <v>7</v>
      </c>
      <c r="V15" s="76">
        <f>VLOOKUP($B15,'[3]DEN6'!$H$3:$S$94,6,FALSE)</f>
        <v>7</v>
      </c>
      <c r="W15" s="76">
        <f>VLOOKUP($B15,'[3]DEN6'!$H$3:$S$94,7,FALSE)</f>
        <v>7</v>
      </c>
      <c r="X15" s="76">
        <f>VLOOKUP($B15,'[3]DEN6'!$H$3:$S$94,8,FALSE)</f>
        <v>11</v>
      </c>
      <c r="Y15" s="76">
        <f>VLOOKUP($B15,'[3]DEN6'!$H$3:$S$94,9,FALSE)</f>
        <v>11</v>
      </c>
      <c r="Z15" s="76">
        <f>VLOOKUP($B15,'[3]DEN6'!$H$3:$S$94,10,FALSE)</f>
        <v>10</v>
      </c>
      <c r="AA15" s="76">
        <f>VLOOKUP($B15,'[3]DEN6'!$H$3:$S$94,11,FALSE)</f>
        <v>13</v>
      </c>
      <c r="AB15" s="76"/>
      <c r="AC15" s="76"/>
      <c r="AD15" s="10">
        <f t="shared" si="2"/>
        <v>98</v>
      </c>
    </row>
    <row r="16" spans="1:30" s="68" customFormat="1" ht="13.5" thickBot="1">
      <c r="A16" s="1" t="s">
        <v>56</v>
      </c>
      <c r="B16" s="65" t="s">
        <v>83</v>
      </c>
      <c r="C16" s="83">
        <f>+D16/'Meta Corte Hosp'!L54</f>
        <v>1.0051781906792567</v>
      </c>
      <c r="D16" s="81">
        <f t="shared" si="0"/>
        <v>0.9850746268656716</v>
      </c>
      <c r="E16" s="76">
        <f>VLOOKUP($B16,'[3]NUM6'!$H$3:$S$94,2,FALSE)</f>
        <v>7</v>
      </c>
      <c r="F16" s="76">
        <f>VLOOKUP($B16,'[3]NUM6'!$H$3:$S$94,3,FALSE)</f>
        <v>3</v>
      </c>
      <c r="G16" s="76">
        <f>VLOOKUP($B16,'[3]NUM6'!$H$3:$S$94,4,FALSE)</f>
        <v>4</v>
      </c>
      <c r="H16" s="76">
        <f>VLOOKUP($B16,'[3]NUM6'!$H$3:$S$94,5,FALSE)</f>
        <v>3</v>
      </c>
      <c r="I16" s="76">
        <f>VLOOKUP($B16,'[3]NUM6'!$H$3:$S$94,6,FALSE)</f>
        <v>5</v>
      </c>
      <c r="J16" s="76">
        <f>VLOOKUP($B16,'[3]NUM6'!$H$3:$S$94,7,FALSE)</f>
        <v>7</v>
      </c>
      <c r="K16" s="76">
        <f>VLOOKUP($B16,'[3]NUM6'!$H$3:$S$94,8,FALSE)</f>
        <v>11</v>
      </c>
      <c r="L16" s="76">
        <f>VLOOKUP($B16,'[3]NUM6'!$H$3:$S$94,9,FALSE)</f>
        <v>12</v>
      </c>
      <c r="M16" s="76">
        <f>VLOOKUP($B16,'[3]NUM6'!$H$3:$S$94,10,FALSE)</f>
        <v>8</v>
      </c>
      <c r="N16" s="76">
        <f>VLOOKUP($B16,'[3]NUM6'!$H$3:$S$94,11,FALSE)</f>
        <v>6</v>
      </c>
      <c r="O16" s="76"/>
      <c r="P16" s="76"/>
      <c r="Q16" s="10">
        <f t="shared" si="1"/>
        <v>66</v>
      </c>
      <c r="R16" s="76">
        <f>VLOOKUP($B16,'[3]DEN6'!$H$3:$S$94,2,FALSE)</f>
        <v>7</v>
      </c>
      <c r="S16" s="76">
        <f>VLOOKUP($B16,'[3]DEN6'!$H$3:$S$94,3,FALSE)</f>
        <v>3</v>
      </c>
      <c r="T16" s="76">
        <f>VLOOKUP($B16,'[3]DEN6'!$H$3:$S$94,4,FALSE)</f>
        <v>4</v>
      </c>
      <c r="U16" s="76">
        <f>VLOOKUP($B16,'[3]DEN6'!$H$3:$S$94,5,FALSE)</f>
        <v>4</v>
      </c>
      <c r="V16" s="76">
        <f>VLOOKUP($B16,'[3]DEN6'!$H$3:$S$94,6,FALSE)</f>
        <v>5</v>
      </c>
      <c r="W16" s="76">
        <f>VLOOKUP($B16,'[3]DEN6'!$H$3:$S$94,7,FALSE)</f>
        <v>7</v>
      </c>
      <c r="X16" s="76">
        <f>VLOOKUP($B16,'[3]DEN6'!$H$3:$S$94,8,FALSE)</f>
        <v>11</v>
      </c>
      <c r="Y16" s="76">
        <f>VLOOKUP($B16,'[3]DEN6'!$H$3:$S$94,9,FALSE)</f>
        <v>12</v>
      </c>
      <c r="Z16" s="76">
        <f>VLOOKUP($B16,'[3]DEN6'!$H$3:$S$94,10,FALSE)</f>
        <v>8</v>
      </c>
      <c r="AA16" s="76">
        <f>VLOOKUP($B16,'[3]DEN6'!$H$3:$S$94,11,FALSE)</f>
        <v>6</v>
      </c>
      <c r="AB16" s="76"/>
      <c r="AC16" s="76"/>
      <c r="AD16" s="10">
        <f t="shared" si="2"/>
        <v>67</v>
      </c>
    </row>
    <row r="17" spans="1:30" s="68" customFormat="1" ht="15.75" customHeight="1" thickBot="1">
      <c r="A17" s="1" t="s">
        <v>57</v>
      </c>
      <c r="B17" s="65" t="s">
        <v>84</v>
      </c>
      <c r="C17" s="83">
        <f>+D17/'Meta Corte Hosp'!L55</f>
        <v>1.0204081632653061</v>
      </c>
      <c r="D17" s="82">
        <f t="shared" si="0"/>
        <v>1</v>
      </c>
      <c r="E17" s="76">
        <f>VLOOKUP($B17,'[3]NUM6'!$H$3:$S$94,2,FALSE)</f>
        <v>4</v>
      </c>
      <c r="F17" s="76">
        <f>VLOOKUP($B17,'[3]NUM6'!$H$3:$S$94,3,FALSE)</f>
        <v>3</v>
      </c>
      <c r="G17" s="76">
        <f>VLOOKUP($B17,'[3]NUM6'!$H$3:$S$94,4,FALSE)</f>
        <v>5</v>
      </c>
      <c r="H17" s="76">
        <f>VLOOKUP($B17,'[3]NUM6'!$H$3:$S$94,5,FALSE)</f>
        <v>3</v>
      </c>
      <c r="I17" s="76">
        <f>VLOOKUP($B17,'[3]NUM6'!$H$3:$S$94,6,FALSE)</f>
        <v>2</v>
      </c>
      <c r="J17" s="76">
        <f>VLOOKUP($B17,'[3]NUM6'!$H$3:$S$94,7,FALSE)</f>
        <v>5</v>
      </c>
      <c r="K17" s="76">
        <f>VLOOKUP($B17,'[3]NUM6'!$H$3:$S$94,8,FALSE)</f>
        <v>7</v>
      </c>
      <c r="L17" s="76"/>
      <c r="M17" s="76">
        <f>VLOOKUP($B17,'[3]NUM6'!$H$3:$S$94,10,FALSE)</f>
        <v>4</v>
      </c>
      <c r="N17" s="76">
        <f>VLOOKUP($B17,'[3]NUM6'!$H$3:$S$94,11,FALSE)</f>
        <v>7</v>
      </c>
      <c r="O17" s="76"/>
      <c r="P17" s="76"/>
      <c r="Q17" s="10">
        <f t="shared" si="1"/>
        <v>40</v>
      </c>
      <c r="R17" s="76">
        <f>VLOOKUP($B17,'[3]DEN6'!$H$3:$S$94,2,FALSE)</f>
        <v>4</v>
      </c>
      <c r="S17" s="76">
        <f>VLOOKUP($B17,'[3]DEN6'!$H$3:$S$94,3,FALSE)</f>
        <v>3</v>
      </c>
      <c r="T17" s="76">
        <f>VLOOKUP($B17,'[3]DEN6'!$H$3:$S$94,4,FALSE)</f>
        <v>5</v>
      </c>
      <c r="U17" s="76">
        <f>VLOOKUP($B17,'[3]DEN6'!$H$3:$S$94,5,FALSE)</f>
        <v>3</v>
      </c>
      <c r="V17" s="76">
        <f>VLOOKUP($B17,'[3]DEN6'!$H$3:$S$94,6,FALSE)</f>
        <v>2</v>
      </c>
      <c r="W17" s="76">
        <f>VLOOKUP($B17,'[3]DEN6'!$H$3:$S$94,7,FALSE)</f>
        <v>5</v>
      </c>
      <c r="X17" s="76">
        <f>VLOOKUP($B17,'[3]DEN6'!$H$3:$S$94,8,FALSE)</f>
        <v>7</v>
      </c>
      <c r="Y17" s="76"/>
      <c r="Z17" s="76">
        <f>VLOOKUP($B17,'[3]DEN6'!$H$3:$S$94,10,FALSE)</f>
        <v>4</v>
      </c>
      <c r="AA17" s="76">
        <f>VLOOKUP($B17,'[3]DEN6'!$H$3:$S$94,11,FALSE)</f>
        <v>7</v>
      </c>
      <c r="AB17" s="76"/>
      <c r="AC17" s="76"/>
      <c r="AD17" s="10">
        <f t="shared" si="2"/>
        <v>40</v>
      </c>
    </row>
    <row r="18" spans="1:30" s="68" customFormat="1" ht="12.75">
      <c r="A18" s="70"/>
      <c r="B18" s="69" t="s">
        <v>85</v>
      </c>
      <c r="C18" s="69"/>
      <c r="D18" s="92"/>
      <c r="E18" s="74">
        <f>SUM(E12:E17)</f>
        <v>38</v>
      </c>
      <c r="F18" s="74">
        <f aca="true" t="shared" si="3" ref="F18:AD18">SUM(F12:F17)</f>
        <v>36</v>
      </c>
      <c r="G18" s="74">
        <f t="shared" si="3"/>
        <v>45</v>
      </c>
      <c r="H18" s="74">
        <f t="shared" si="3"/>
        <v>44</v>
      </c>
      <c r="I18" s="74">
        <f t="shared" si="3"/>
        <v>48</v>
      </c>
      <c r="J18" s="74">
        <f t="shared" si="3"/>
        <v>53</v>
      </c>
      <c r="K18" s="74">
        <f t="shared" si="3"/>
        <v>60</v>
      </c>
      <c r="L18" s="74">
        <f t="shared" si="3"/>
        <v>58</v>
      </c>
      <c r="M18" s="74">
        <f t="shared" si="3"/>
        <v>61</v>
      </c>
      <c r="N18" s="74">
        <f t="shared" si="3"/>
        <v>61</v>
      </c>
      <c r="O18" s="74">
        <f t="shared" si="3"/>
        <v>0</v>
      </c>
      <c r="P18" s="74">
        <f t="shared" si="3"/>
        <v>0</v>
      </c>
      <c r="Q18" s="74">
        <f t="shared" si="3"/>
        <v>504</v>
      </c>
      <c r="R18" s="74">
        <f t="shared" si="3"/>
        <v>38</v>
      </c>
      <c r="S18" s="74">
        <f t="shared" si="3"/>
        <v>37</v>
      </c>
      <c r="T18" s="74">
        <f t="shared" si="3"/>
        <v>45</v>
      </c>
      <c r="U18" s="74">
        <f t="shared" si="3"/>
        <v>45</v>
      </c>
      <c r="V18" s="74">
        <f t="shared" si="3"/>
        <v>48</v>
      </c>
      <c r="W18" s="74">
        <f t="shared" si="3"/>
        <v>53</v>
      </c>
      <c r="X18" s="74">
        <f t="shared" si="3"/>
        <v>60</v>
      </c>
      <c r="Y18" s="74">
        <f t="shared" si="3"/>
        <v>58</v>
      </c>
      <c r="Z18" s="74">
        <f t="shared" si="3"/>
        <v>61</v>
      </c>
      <c r="AA18" s="74">
        <f t="shared" si="3"/>
        <v>61</v>
      </c>
      <c r="AB18" s="74">
        <f t="shared" si="3"/>
        <v>0</v>
      </c>
      <c r="AC18" s="74">
        <f t="shared" si="3"/>
        <v>0</v>
      </c>
      <c r="AD18" s="74">
        <f t="shared" si="3"/>
        <v>506</v>
      </c>
    </row>
  </sheetData>
  <sheetProtection/>
  <mergeCells count="9">
    <mergeCell ref="A1:A10"/>
    <mergeCell ref="B1:B10"/>
    <mergeCell ref="C1:C11"/>
    <mergeCell ref="E1:AD1"/>
    <mergeCell ref="E2:Q9"/>
    <mergeCell ref="R2:AD9"/>
    <mergeCell ref="E10:Q10"/>
    <mergeCell ref="R10:AD10"/>
    <mergeCell ref="D1:D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8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34" sqref="C34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7" width="9.57421875" style="21" customWidth="1"/>
    <col min="8" max="8" width="9.57421875" style="16" customWidth="1"/>
    <col min="9" max="10" width="9.57421875" style="21" customWidth="1"/>
    <col min="11" max="11" width="9.7109375" style="21" bestFit="1" customWidth="1"/>
    <col min="12" max="12" width="8.421875" style="21" bestFit="1" customWidth="1"/>
    <col min="13" max="13" width="6.00390625" style="21" bestFit="1" customWidth="1"/>
    <col min="14" max="15" width="5.57421875" style="21" bestFit="1" customWidth="1"/>
    <col min="16" max="22" width="6.7109375" style="21" bestFit="1" customWidth="1"/>
    <col min="23" max="23" width="7.28125" style="21" customWidth="1"/>
    <col min="24" max="24" width="9.7109375" style="21" bestFit="1" customWidth="1"/>
    <col min="25" max="25" width="8.421875" style="21" bestFit="1" customWidth="1"/>
    <col min="26" max="26" width="6.00390625" style="21" bestFit="1" customWidth="1"/>
    <col min="27" max="28" width="5.57421875" style="21" bestFit="1" customWidth="1"/>
    <col min="29" max="35" width="6.7109375" style="21" bestFit="1" customWidth="1"/>
    <col min="36" max="36" width="8.00390625" style="21" customWidth="1"/>
    <col min="37" max="37" width="13.140625" style="21" customWidth="1"/>
    <col min="38" max="39" width="16.8515625" style="21" bestFit="1" customWidth="1"/>
    <col min="40" max="43" width="11.421875" style="21" customWidth="1"/>
  </cols>
  <sheetData>
    <row r="1" spans="1:39" ht="73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18" t="s">
        <v>41</v>
      </c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20"/>
    </row>
    <row r="2" spans="1:39" ht="15" customHeight="1" thickTop="1">
      <c r="A2" s="167"/>
      <c r="B2" s="170"/>
      <c r="C2" s="185"/>
      <c r="D2" s="192"/>
      <c r="E2" s="221" t="s">
        <v>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3"/>
      <c r="AK2" s="224" t="s">
        <v>4</v>
      </c>
      <c r="AL2" s="207"/>
      <c r="AM2" s="207"/>
    </row>
    <row r="3" spans="1:39" ht="15" customHeight="1">
      <c r="A3" s="167"/>
      <c r="B3" s="170"/>
      <c r="C3" s="185"/>
      <c r="D3" s="192"/>
      <c r="E3" s="224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25"/>
      <c r="AK3" s="224"/>
      <c r="AL3" s="207"/>
      <c r="AM3" s="207"/>
    </row>
    <row r="4" spans="1:39" ht="15" customHeight="1">
      <c r="A4" s="167"/>
      <c r="B4" s="170"/>
      <c r="C4" s="185"/>
      <c r="D4" s="192"/>
      <c r="E4" s="224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25"/>
      <c r="AK4" s="224"/>
      <c r="AL4" s="207"/>
      <c r="AM4" s="207"/>
    </row>
    <row r="5" spans="1:39" ht="15" customHeight="1">
      <c r="A5" s="167"/>
      <c r="B5" s="170"/>
      <c r="C5" s="185"/>
      <c r="D5" s="192"/>
      <c r="E5" s="224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25"/>
      <c r="AK5" s="224"/>
      <c r="AL5" s="207"/>
      <c r="AM5" s="207"/>
    </row>
    <row r="6" spans="1:39" ht="15" customHeight="1">
      <c r="A6" s="167"/>
      <c r="B6" s="170"/>
      <c r="C6" s="185"/>
      <c r="D6" s="192"/>
      <c r="E6" s="224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25"/>
      <c r="AK6" s="224"/>
      <c r="AL6" s="207"/>
      <c r="AM6" s="207"/>
    </row>
    <row r="7" spans="1:39" ht="15" customHeight="1">
      <c r="A7" s="167"/>
      <c r="B7" s="170"/>
      <c r="C7" s="185"/>
      <c r="D7" s="192"/>
      <c r="E7" s="224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25"/>
      <c r="AK7" s="224"/>
      <c r="AL7" s="207"/>
      <c r="AM7" s="207"/>
    </row>
    <row r="8" spans="1:39" ht="15" customHeight="1">
      <c r="A8" s="167"/>
      <c r="B8" s="170"/>
      <c r="C8" s="185"/>
      <c r="D8" s="192"/>
      <c r="E8" s="224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25"/>
      <c r="AK8" s="224"/>
      <c r="AL8" s="207"/>
      <c r="AM8" s="207"/>
    </row>
    <row r="9" spans="1:39" ht="15.75" customHeight="1" thickBot="1">
      <c r="A9" s="167"/>
      <c r="B9" s="170"/>
      <c r="C9" s="185"/>
      <c r="D9" s="192"/>
      <c r="E9" s="226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8"/>
      <c r="AK9" s="226"/>
      <c r="AL9" s="227"/>
      <c r="AM9" s="227"/>
    </row>
    <row r="10" spans="1:39" ht="75" customHeight="1" thickBot="1" thickTop="1">
      <c r="A10" s="168"/>
      <c r="B10" s="186"/>
      <c r="C10" s="185"/>
      <c r="D10" s="193"/>
      <c r="E10" s="216" t="s">
        <v>42</v>
      </c>
      <c r="F10" s="217"/>
      <c r="G10" s="217"/>
      <c r="H10" s="217"/>
      <c r="I10" s="217"/>
      <c r="J10" s="217"/>
      <c r="K10" s="216" t="s">
        <v>43</v>
      </c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31"/>
      <c r="X10" s="213" t="s">
        <v>44</v>
      </c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32" t="s">
        <v>58</v>
      </c>
      <c r="AL10" s="234" t="s">
        <v>127</v>
      </c>
      <c r="AM10" s="229" t="s">
        <v>128</v>
      </c>
    </row>
    <row r="11" spans="1:39" ht="15.75" thickBot="1">
      <c r="A11" s="102"/>
      <c r="B11" s="102"/>
      <c r="C11" s="186"/>
      <c r="D11" s="102" t="s">
        <v>61</v>
      </c>
      <c r="E11" s="103" t="s">
        <v>134</v>
      </c>
      <c r="F11" s="104" t="s">
        <v>75</v>
      </c>
      <c r="G11" s="103" t="s">
        <v>20</v>
      </c>
      <c r="H11" s="104" t="s">
        <v>23</v>
      </c>
      <c r="I11" s="104" t="s">
        <v>25</v>
      </c>
      <c r="J11" s="104" t="s">
        <v>24</v>
      </c>
      <c r="K11" s="103" t="s">
        <v>7</v>
      </c>
      <c r="L11" s="103" t="s">
        <v>8</v>
      </c>
      <c r="M11" s="103" t="s">
        <v>9</v>
      </c>
      <c r="N11" s="103" t="s">
        <v>10</v>
      </c>
      <c r="O11" s="103" t="s">
        <v>11</v>
      </c>
      <c r="P11" s="103" t="s">
        <v>12</v>
      </c>
      <c r="Q11" s="103" t="s">
        <v>13</v>
      </c>
      <c r="R11" s="103" t="s">
        <v>14</v>
      </c>
      <c r="S11" s="103" t="s">
        <v>15</v>
      </c>
      <c r="T11" s="103" t="s">
        <v>16</v>
      </c>
      <c r="U11" s="103" t="s">
        <v>17</v>
      </c>
      <c r="V11" s="103" t="s">
        <v>18</v>
      </c>
      <c r="W11" s="103" t="s">
        <v>19</v>
      </c>
      <c r="X11" s="103" t="s">
        <v>7</v>
      </c>
      <c r="Y11" s="103" t="s">
        <v>8</v>
      </c>
      <c r="Z11" s="103" t="s">
        <v>9</v>
      </c>
      <c r="AA11" s="103" t="s">
        <v>10</v>
      </c>
      <c r="AB11" s="103" t="s">
        <v>11</v>
      </c>
      <c r="AC11" s="103" t="s">
        <v>12</v>
      </c>
      <c r="AD11" s="103" t="s">
        <v>13</v>
      </c>
      <c r="AE11" s="103" t="s">
        <v>14</v>
      </c>
      <c r="AF11" s="103" t="s">
        <v>15</v>
      </c>
      <c r="AG11" s="103" t="s">
        <v>16</v>
      </c>
      <c r="AH11" s="103" t="s">
        <v>17</v>
      </c>
      <c r="AI11" s="103" t="s">
        <v>18</v>
      </c>
      <c r="AJ11" s="104" t="s">
        <v>19</v>
      </c>
      <c r="AK11" s="233"/>
      <c r="AL11" s="235"/>
      <c r="AM11" s="230"/>
    </row>
    <row r="12" spans="1:44" s="68" customFormat="1" ht="13.5" thickBot="1">
      <c r="A12" s="1" t="s">
        <v>78</v>
      </c>
      <c r="B12" s="65" t="s">
        <v>79</v>
      </c>
      <c r="C12" s="83">
        <f>+D12/'Meta Corte Hosp'!M50</f>
        <v>1.1009759207493501</v>
      </c>
      <c r="D12" s="84">
        <f aca="true" t="shared" si="0" ref="D12:D17">+I12/AK12</f>
        <v>0.6165465156196361</v>
      </c>
      <c r="E12" s="10">
        <v>408</v>
      </c>
      <c r="F12" s="17">
        <f aca="true" t="shared" si="1" ref="F12:F17">+E12+(K12+L12+M12)-(X12+Y12+Z12)</f>
        <v>415</v>
      </c>
      <c r="G12" s="10">
        <f>VLOOKUP($B12,'[2]NUM7'!$G$2:$I$156,2,FALSE)</f>
        <v>428</v>
      </c>
      <c r="H12" s="89">
        <f aca="true" t="shared" si="2" ref="H12:H17">+G12+(Q12+R12)-(AD12+AE12)</f>
        <v>438</v>
      </c>
      <c r="I12" s="89">
        <f aca="true" t="shared" si="3" ref="I12:I17">+G12+(Q12+R12+S12+T12)-(AD12+AE12+AF12+AG12)</f>
        <v>449</v>
      </c>
      <c r="J12" s="94"/>
      <c r="K12" s="19">
        <f>VLOOKUP($B12,'[3]ACT NUM7'!$H$3:$S$123,2,FALSE)</f>
        <v>1</v>
      </c>
      <c r="L12" s="19">
        <f>VLOOKUP($B12,'[3]ACT NUM7'!$H$3:$S$123,3,FALSE)</f>
        <v>10</v>
      </c>
      <c r="M12" s="19"/>
      <c r="N12" s="19">
        <f>VLOOKUP($B12,'[3]ACT NUM7'!$H$3:$S$123,5,FALSE)</f>
        <v>3</v>
      </c>
      <c r="O12" s="19">
        <f>VLOOKUP($B12,'[3]ACT NUM7'!$H$3:$S$123,6,FALSE)</f>
        <v>5</v>
      </c>
      <c r="P12" s="19">
        <f>VLOOKUP($B12,'[3]ACT NUM7'!$H$3:$S$123,7,FALSE)</f>
        <v>3</v>
      </c>
      <c r="Q12" s="19">
        <f>VLOOKUP($B12,'[3]ACT NUM7'!$H$3:$S$123,8,FALSE)</f>
        <v>12</v>
      </c>
      <c r="R12" s="19">
        <f>VLOOKUP($B12,'[3]ACT NUM7'!$H$3:$S$123,9,FALSE)</f>
        <v>3</v>
      </c>
      <c r="S12" s="19">
        <f>VLOOKUP($B12,'[3]ACT NUM7'!$H$3:$S$123,10,FALSE)</f>
        <v>10</v>
      </c>
      <c r="T12" s="20">
        <f>VLOOKUP($B12,'[3]ACT NUM7'!$H$3:$S$123,11,FALSE)</f>
        <v>6</v>
      </c>
      <c r="U12" s="19"/>
      <c r="V12" s="19"/>
      <c r="W12" s="10">
        <f aca="true" t="shared" si="4" ref="W12:W17">SUM(K12:V12)</f>
        <v>53</v>
      </c>
      <c r="X12" s="19">
        <f>VLOOKUP($B12,'[3]ACT NUM7'!$AC$3:$AN$100,2,FALSE)</f>
        <v>2</v>
      </c>
      <c r="Y12" s="19">
        <f>VLOOKUP($B12,'[3]ACT NUM7'!$AC$3:$AN$100,3,FALSE)</f>
        <v>2</v>
      </c>
      <c r="Z12" s="19"/>
      <c r="AA12" s="19">
        <f>VLOOKUP($B12,'[3]ACT NUM7'!$AC$3:$AN$100,5,FALSE)</f>
        <v>2</v>
      </c>
      <c r="AB12" s="19">
        <f>VLOOKUP($B12,'[3]ACT NUM7'!$AC$3:$AN$100,6,FALSE)</f>
        <v>3</v>
      </c>
      <c r="AC12" s="19"/>
      <c r="AD12" s="19">
        <f>VLOOKUP($B12,'[3]ACT NUM7'!$AC$3:$AN$100,8,FALSE)</f>
        <v>3</v>
      </c>
      <c r="AE12" s="19">
        <f>VLOOKUP($B12,'[3]ACT NUM7'!$AC$3:$AN$100,9,FALSE)</f>
        <v>2</v>
      </c>
      <c r="AF12" s="19">
        <f>VLOOKUP($B12,'[3]ACT NUM7'!$AC$3:$AN$100,10,FALSE)</f>
        <v>4</v>
      </c>
      <c r="AG12" s="19">
        <f>VLOOKUP($B12,'[3]ACT NUM7'!$AC$3:$AN$100,11,FALSE)</f>
        <v>1</v>
      </c>
      <c r="AH12" s="19"/>
      <c r="AI12" s="19"/>
      <c r="AJ12" s="10">
        <f aca="true" t="shared" si="5" ref="AJ12:AJ17">SUM(X12:AI12)</f>
        <v>19</v>
      </c>
      <c r="AK12" s="10">
        <f aca="true" t="shared" si="6" ref="AK12:AK17">+AL12+AM12</f>
        <v>728.25</v>
      </c>
      <c r="AL12" s="10">
        <f>4400*0.1</f>
        <v>440</v>
      </c>
      <c r="AM12" s="10">
        <f>1153*0.25</f>
        <v>288.25</v>
      </c>
      <c r="AN12" s="75"/>
      <c r="AO12" s="75"/>
      <c r="AP12" s="75"/>
      <c r="AQ12" s="75"/>
      <c r="AR12" s="73"/>
    </row>
    <row r="13" spans="1:44" s="68" customFormat="1" ht="13.5" thickBot="1">
      <c r="A13" s="1" t="s">
        <v>53</v>
      </c>
      <c r="B13" s="65" t="s">
        <v>80</v>
      </c>
      <c r="C13" s="83">
        <f>+D13/'Meta Corte Hosp'!M51</f>
        <v>1.2219767824411336</v>
      </c>
      <c r="D13" s="84">
        <f t="shared" si="0"/>
        <v>0.6720872303426235</v>
      </c>
      <c r="E13" s="10">
        <v>572</v>
      </c>
      <c r="F13" s="17">
        <f t="shared" si="1"/>
        <v>594</v>
      </c>
      <c r="G13" s="10">
        <f>VLOOKUP($B13,'[2]NUM7'!$G$2:$I$156,2,FALSE)</f>
        <v>685</v>
      </c>
      <c r="H13" s="89">
        <f t="shared" si="2"/>
        <v>700</v>
      </c>
      <c r="I13" s="89">
        <f t="shared" si="3"/>
        <v>715</v>
      </c>
      <c r="J13" s="94"/>
      <c r="K13" s="19">
        <f>VLOOKUP($B13,'[3]ACT NUM7'!$H$3:$S$123,2,FALSE)</f>
        <v>6</v>
      </c>
      <c r="L13" s="19">
        <f>VLOOKUP($B13,'[3]ACT NUM7'!$H$3:$S$123,3,FALSE)</f>
        <v>11</v>
      </c>
      <c r="M13" s="19">
        <f>VLOOKUP($B13,'[3]ACT NUM7'!$H$3:$S$123,4,FALSE)</f>
        <v>6</v>
      </c>
      <c r="N13" s="19">
        <f>VLOOKUP($B13,'[3]ACT NUM7'!$H$3:$S$123,5,FALSE)</f>
        <v>4</v>
      </c>
      <c r="O13" s="19"/>
      <c r="P13" s="19">
        <f>VLOOKUP($B13,'[3]ACT NUM7'!$H$3:$S$123,7,FALSE)</f>
        <v>4</v>
      </c>
      <c r="Q13" s="19">
        <f>VLOOKUP($B13,'[3]ACT NUM7'!$H$3:$S$123,8,FALSE)</f>
        <v>5</v>
      </c>
      <c r="R13" s="19">
        <f>VLOOKUP($B13,'[3]ACT NUM7'!$H$3:$S$123,9,FALSE)</f>
        <v>16</v>
      </c>
      <c r="S13" s="19">
        <f>VLOOKUP($B13,'[3]ACT NUM7'!$H$3:$S$123,10,FALSE)</f>
        <v>15</v>
      </c>
      <c r="T13" s="20">
        <f>VLOOKUP($B13,'[3]ACT NUM7'!$H$3:$S$123,11,FALSE)</f>
        <v>4</v>
      </c>
      <c r="U13" s="19"/>
      <c r="V13" s="19"/>
      <c r="W13" s="10">
        <f t="shared" si="4"/>
        <v>71</v>
      </c>
      <c r="X13" s="19"/>
      <c r="Y13" s="19">
        <f>VLOOKUP($B13,'[3]ACT NUM7'!$AC$3:$AN$100,3,FALSE)</f>
        <v>1</v>
      </c>
      <c r="Z13" s="19"/>
      <c r="AA13" s="19">
        <f>VLOOKUP($B13,'[3]ACT NUM7'!$AC$3:$AN$100,5,FALSE)</f>
        <v>1</v>
      </c>
      <c r="AB13" s="19">
        <f>VLOOKUP($B13,'[3]ACT NUM7'!$AC$3:$AN$100,6,FALSE)</f>
        <v>1</v>
      </c>
      <c r="AC13" s="19">
        <f>VLOOKUP($B13,'[3]ACT NUM7'!$AC$3:$AN$100,7,FALSE)</f>
        <v>1</v>
      </c>
      <c r="AD13" s="19">
        <f>VLOOKUP($B13,'[3]ACT NUM7'!$AC$3:$AN$100,8,FALSE)</f>
        <v>2</v>
      </c>
      <c r="AE13" s="19">
        <f>VLOOKUP($B13,'[3]ACT NUM7'!$AC$3:$AN$100,9,FALSE)</f>
        <v>4</v>
      </c>
      <c r="AF13" s="19">
        <f>VLOOKUP($B13,'[3]ACT NUM7'!$AC$3:$AN$100,10,FALSE)</f>
        <v>3</v>
      </c>
      <c r="AG13" s="19">
        <f>VLOOKUP($B13,'[3]ACT NUM7'!$AC$3:$AN$100,11,FALSE)</f>
        <v>1</v>
      </c>
      <c r="AH13" s="19"/>
      <c r="AI13" s="19"/>
      <c r="AJ13" s="10">
        <f t="shared" si="5"/>
        <v>14</v>
      </c>
      <c r="AK13" s="10">
        <f t="shared" si="6"/>
        <v>1063.85</v>
      </c>
      <c r="AL13" s="10">
        <f>7366*0.1</f>
        <v>736.6</v>
      </c>
      <c r="AM13" s="10">
        <f>1309*0.25</f>
        <v>327.25</v>
      </c>
      <c r="AN13" s="75"/>
      <c r="AO13" s="75"/>
      <c r="AP13" s="75"/>
      <c r="AQ13" s="75"/>
      <c r="AR13" s="73"/>
    </row>
    <row r="14" spans="1:44" s="68" customFormat="1" ht="13.5" thickBot="1">
      <c r="A14" s="1" t="s">
        <v>54</v>
      </c>
      <c r="B14" s="65" t="s">
        <v>81</v>
      </c>
      <c r="C14" s="83">
        <f>+D14/'Meta Corte Hosp'!M52</f>
        <v>0.7907614014484243</v>
      </c>
      <c r="D14" s="84">
        <f t="shared" si="0"/>
        <v>0.39538070072421216</v>
      </c>
      <c r="E14" s="10">
        <v>718</v>
      </c>
      <c r="F14" s="17">
        <f t="shared" si="1"/>
        <v>723</v>
      </c>
      <c r="G14" s="10">
        <f>VLOOKUP($B14,'[2]NUM7'!$G$2:$I$156,2,FALSE)</f>
        <v>718</v>
      </c>
      <c r="H14" s="89">
        <f t="shared" si="2"/>
        <v>712</v>
      </c>
      <c r="I14" s="89">
        <f t="shared" si="3"/>
        <v>707</v>
      </c>
      <c r="J14" s="94"/>
      <c r="K14" s="19">
        <f>VLOOKUP($B14,'[3]ACT NUM7'!$H$3:$S$123,2,FALSE)</f>
        <v>5</v>
      </c>
      <c r="L14" s="19">
        <f>VLOOKUP($B14,'[3]ACT NUM7'!$H$3:$S$123,3,FALSE)</f>
        <v>9</v>
      </c>
      <c r="M14" s="19">
        <f>VLOOKUP($B14,'[3]ACT NUM7'!$H$3:$S$123,4,FALSE)</f>
        <v>6</v>
      </c>
      <c r="N14" s="19">
        <f>VLOOKUP($B14,'[3]ACT NUM7'!$H$3:$S$123,5,FALSE)</f>
        <v>9</v>
      </c>
      <c r="O14" s="19">
        <f>VLOOKUP($B14,'[3]ACT NUM7'!$H$3:$S$123,6,FALSE)</f>
        <v>12</v>
      </c>
      <c r="P14" s="19">
        <f>VLOOKUP($B14,'[3]ACT NUM7'!$H$3:$S$123,7,FALSE)</f>
        <v>10</v>
      </c>
      <c r="Q14" s="19">
        <f>VLOOKUP($B14,'[3]ACT NUM7'!$H$3:$S$123,8,FALSE)</f>
        <v>8</v>
      </c>
      <c r="R14" s="19">
        <f>VLOOKUP($B14,'[3]ACT NUM7'!$H$3:$S$123,9,FALSE)</f>
        <v>15</v>
      </c>
      <c r="S14" s="19">
        <f>VLOOKUP($B14,'[3]ACT NUM7'!$H$3:$S$123,10,FALSE)</f>
        <v>4</v>
      </c>
      <c r="T14" s="20">
        <f>VLOOKUP($B14,'[3]ACT NUM7'!$H$3:$S$123,11,FALSE)</f>
        <v>4</v>
      </c>
      <c r="U14" s="19"/>
      <c r="V14" s="19"/>
      <c r="W14" s="10">
        <f t="shared" si="4"/>
        <v>82</v>
      </c>
      <c r="X14" s="19">
        <f>VLOOKUP($B14,'[3]ACT NUM7'!$AC$3:$AN$100,2,FALSE)</f>
        <v>2</v>
      </c>
      <c r="Y14" s="19">
        <f>VLOOKUP($B14,'[3]ACT NUM7'!$AC$3:$AN$100,3,FALSE)</f>
        <v>4</v>
      </c>
      <c r="Z14" s="19">
        <f>VLOOKUP($B14,'[3]ACT NUM7'!$AC$3:$AN$100,4,FALSE)</f>
        <v>9</v>
      </c>
      <c r="AA14" s="19"/>
      <c r="AB14" s="19">
        <f>VLOOKUP($B14,'[3]ACT NUM7'!$AC$3:$AN$100,6,FALSE)</f>
        <v>3</v>
      </c>
      <c r="AC14" s="19">
        <f>VLOOKUP($B14,'[3]ACT NUM7'!$AC$3:$AN$100,7,FALSE)</f>
        <v>11</v>
      </c>
      <c r="AD14" s="19">
        <f>VLOOKUP($B14,'[3]ACT NUM7'!$AC$3:$AN$100,8,FALSE)</f>
        <v>15</v>
      </c>
      <c r="AE14" s="19">
        <f>VLOOKUP($B14,'[3]ACT NUM7'!$AC$3:$AN$100,9,FALSE)</f>
        <v>14</v>
      </c>
      <c r="AF14" s="19">
        <f>VLOOKUP($B14,'[3]ACT NUM7'!$AC$3:$AN$100,10,FALSE)</f>
        <v>4</v>
      </c>
      <c r="AG14" s="19">
        <f>VLOOKUP($B14,'[3]ACT NUM7'!$AC$3:$AN$100,11,FALSE)</f>
        <v>9</v>
      </c>
      <c r="AH14" s="19"/>
      <c r="AI14" s="19"/>
      <c r="AJ14" s="10">
        <f t="shared" si="5"/>
        <v>71</v>
      </c>
      <c r="AK14" s="10">
        <f t="shared" si="6"/>
        <v>1788.15</v>
      </c>
      <c r="AL14" s="10">
        <f>11674*0.1</f>
        <v>1167.4</v>
      </c>
      <c r="AM14" s="10">
        <f>2483*0.25</f>
        <v>620.75</v>
      </c>
      <c r="AN14" s="75"/>
      <c r="AO14" s="75"/>
      <c r="AP14" s="75"/>
      <c r="AQ14" s="75"/>
      <c r="AR14" s="73"/>
    </row>
    <row r="15" spans="1:44" s="68" customFormat="1" ht="13.5" thickBot="1">
      <c r="A15" s="1" t="s">
        <v>55</v>
      </c>
      <c r="B15" s="65" t="s">
        <v>82</v>
      </c>
      <c r="C15" s="83">
        <f>+D15/'Meta Corte Hosp'!M53</f>
        <v>1.024627825767322</v>
      </c>
      <c r="D15" s="84">
        <f t="shared" si="0"/>
        <v>0.8197022606138578</v>
      </c>
      <c r="E15" s="10">
        <v>654</v>
      </c>
      <c r="F15" s="17">
        <f t="shared" si="1"/>
        <v>654</v>
      </c>
      <c r="G15" s="10">
        <f>VLOOKUP($B15,'[2]NUM7'!$G$2:$I$156,2,FALSE)</f>
        <v>657</v>
      </c>
      <c r="H15" s="89">
        <f t="shared" si="2"/>
        <v>668</v>
      </c>
      <c r="I15" s="89">
        <f t="shared" si="3"/>
        <v>669</v>
      </c>
      <c r="J15" s="94"/>
      <c r="K15" s="19">
        <f>VLOOKUP($B15,'[3]ACT NUM7'!$H$3:$S$123,2,FALSE)</f>
        <v>4</v>
      </c>
      <c r="L15" s="19">
        <f>VLOOKUP($B15,'[3]ACT NUM7'!$H$3:$S$123,3,FALSE)</f>
        <v>6</v>
      </c>
      <c r="M15" s="19">
        <f>VLOOKUP($B15,'[3]ACT NUM7'!$H$3:$S$123,4,FALSE)</f>
        <v>2</v>
      </c>
      <c r="N15" s="19">
        <f>VLOOKUP($B15,'[3]ACT NUM7'!$H$3:$S$123,5,FALSE)</f>
        <v>2</v>
      </c>
      <c r="O15" s="19">
        <f>VLOOKUP($B15,'[3]ACT NUM7'!$H$3:$S$123,6,FALSE)</f>
        <v>3</v>
      </c>
      <c r="P15" s="19"/>
      <c r="Q15" s="19">
        <f>VLOOKUP($B15,'[3]ACT NUM7'!$H$3:$S$123,8,FALSE)</f>
        <v>6</v>
      </c>
      <c r="R15" s="19">
        <f>VLOOKUP($B15,'[3]ACT NUM7'!$H$3:$S$123,9,FALSE)</f>
        <v>12</v>
      </c>
      <c r="S15" s="19">
        <f>VLOOKUP($B15,'[3]ACT NUM7'!$H$3:$S$123,10,FALSE)</f>
        <v>1</v>
      </c>
      <c r="T15" s="20"/>
      <c r="U15" s="19"/>
      <c r="V15" s="19"/>
      <c r="W15" s="10">
        <f t="shared" si="4"/>
        <v>36</v>
      </c>
      <c r="X15" s="19">
        <f>VLOOKUP($B15,'[3]ACT NUM7'!$AC$3:$AN$100,2,FALSE)</f>
        <v>6</v>
      </c>
      <c r="Y15" s="19">
        <f>VLOOKUP($B15,'[3]ACT NUM7'!$AC$3:$AN$100,3,FALSE)</f>
        <v>5</v>
      </c>
      <c r="Z15" s="19">
        <f>VLOOKUP($B15,'[3]ACT NUM7'!$AC$3:$AN$100,4,FALSE)</f>
        <v>1</v>
      </c>
      <c r="AA15" s="19">
        <f>VLOOKUP($B15,'[3]ACT NUM7'!$AC$3:$AN$100,5,FALSE)</f>
        <v>1</v>
      </c>
      <c r="AB15" s="19"/>
      <c r="AC15" s="19">
        <f>VLOOKUP($B15,'[3]ACT NUM7'!$AC$3:$AN$100,7,FALSE)</f>
        <v>17</v>
      </c>
      <c r="AD15" s="19"/>
      <c r="AE15" s="19">
        <f>VLOOKUP($B15,'[3]ACT NUM7'!$AC$3:$AN$100,9,FALSE)</f>
        <v>7</v>
      </c>
      <c r="AF15" s="19"/>
      <c r="AG15" s="19"/>
      <c r="AH15" s="19"/>
      <c r="AI15" s="19"/>
      <c r="AJ15" s="10">
        <f t="shared" si="5"/>
        <v>37</v>
      </c>
      <c r="AK15" s="10">
        <f t="shared" si="6"/>
        <v>816.15</v>
      </c>
      <c r="AL15" s="10">
        <f>5769*0.1</f>
        <v>576.9</v>
      </c>
      <c r="AM15" s="10">
        <f>957*0.25</f>
        <v>239.25</v>
      </c>
      <c r="AN15" s="75"/>
      <c r="AO15" s="75"/>
      <c r="AP15" s="75"/>
      <c r="AQ15" s="75"/>
      <c r="AR15" s="73"/>
    </row>
    <row r="16" spans="1:44" s="68" customFormat="1" ht="13.5" thickBot="1">
      <c r="A16" s="1" t="s">
        <v>56</v>
      </c>
      <c r="B16" s="65" t="s">
        <v>83</v>
      </c>
      <c r="C16" s="83">
        <f>+D16/'Meta Corte Hosp'!M54</f>
        <v>1.1161305233962977</v>
      </c>
      <c r="D16" s="84">
        <f t="shared" si="0"/>
        <v>0.7254848402075935</v>
      </c>
      <c r="E16" s="10">
        <v>598</v>
      </c>
      <c r="F16" s="17">
        <f t="shared" si="1"/>
        <v>607</v>
      </c>
      <c r="G16" s="10">
        <f>VLOOKUP($B16,'[2]NUM7'!$G$2:$I$156,2,FALSE)</f>
        <v>660</v>
      </c>
      <c r="H16" s="89">
        <f t="shared" si="2"/>
        <v>662</v>
      </c>
      <c r="I16" s="89">
        <f t="shared" si="3"/>
        <v>664</v>
      </c>
      <c r="J16" s="94"/>
      <c r="K16" s="19">
        <f>VLOOKUP($B16,'[3]ACT NUM7'!$H$3:$S$123,2,FALSE)</f>
        <v>13</v>
      </c>
      <c r="L16" s="19">
        <f>VLOOKUP($B16,'[3]ACT NUM7'!$H$3:$S$123,3,FALSE)</f>
        <v>4</v>
      </c>
      <c r="M16" s="19">
        <f>VLOOKUP($B16,'[3]ACT NUM7'!$H$3:$S$123,4,FALSE)</f>
        <v>6</v>
      </c>
      <c r="N16" s="19">
        <f>VLOOKUP($B16,'[3]ACT NUM7'!$H$3:$S$123,5,FALSE)</f>
        <v>8</v>
      </c>
      <c r="O16" s="19">
        <f>VLOOKUP($B16,'[3]ACT NUM7'!$H$3:$S$123,6,FALSE)</f>
        <v>15</v>
      </c>
      <c r="P16" s="19">
        <f>VLOOKUP($B16,'[3]ACT NUM7'!$H$3:$S$123,7,FALSE)</f>
        <v>12</v>
      </c>
      <c r="Q16" s="19">
        <f>VLOOKUP($B16,'[3]ACT NUM7'!$H$3:$S$123,8,FALSE)</f>
        <v>9</v>
      </c>
      <c r="R16" s="19">
        <f>VLOOKUP($B16,'[3]ACT NUM7'!$H$3:$S$123,9,FALSE)</f>
        <v>6</v>
      </c>
      <c r="S16" s="19">
        <f>VLOOKUP($B16,'[3]ACT NUM7'!$H$3:$S$123,10,FALSE)</f>
        <v>6</v>
      </c>
      <c r="T16" s="20">
        <f>VLOOKUP($B16,'[3]ACT NUM7'!$H$3:$S$123,11,FALSE)</f>
        <v>5</v>
      </c>
      <c r="U16" s="19"/>
      <c r="V16" s="19"/>
      <c r="W16" s="10">
        <f t="shared" si="4"/>
        <v>84</v>
      </c>
      <c r="X16" s="19"/>
      <c r="Y16" s="19">
        <f>VLOOKUP($B16,'[3]ACT NUM7'!$AC$3:$AN$100,3,FALSE)</f>
        <v>10</v>
      </c>
      <c r="Z16" s="19">
        <f>VLOOKUP($B16,'[3]ACT NUM7'!$AC$3:$AN$100,4,FALSE)</f>
        <v>4</v>
      </c>
      <c r="AA16" s="19">
        <f>VLOOKUP($B16,'[3]ACT NUM7'!$AC$3:$AN$100,5,FALSE)</f>
        <v>3</v>
      </c>
      <c r="AB16" s="19">
        <f>VLOOKUP($B16,'[3]ACT NUM7'!$AC$3:$AN$100,6,FALSE)</f>
        <v>4</v>
      </c>
      <c r="AC16" s="19">
        <f>VLOOKUP($B16,'[3]ACT NUM7'!$AC$3:$AN$100,7,FALSE)</f>
        <v>12</v>
      </c>
      <c r="AD16" s="19">
        <f>VLOOKUP($B16,'[3]ACT NUM7'!$AC$3:$AN$100,8,FALSE)</f>
        <v>11</v>
      </c>
      <c r="AE16" s="19">
        <f>VLOOKUP($B16,'[3]ACT NUM7'!$AC$3:$AN$100,9,FALSE)</f>
        <v>2</v>
      </c>
      <c r="AF16" s="19">
        <f>VLOOKUP($B16,'[3]ACT NUM7'!$AC$3:$AN$100,10,FALSE)</f>
        <v>3</v>
      </c>
      <c r="AG16" s="19">
        <f>VLOOKUP($B16,'[3]ACT NUM7'!$AC$3:$AN$100,11,FALSE)</f>
        <v>6</v>
      </c>
      <c r="AH16" s="19"/>
      <c r="AI16" s="19"/>
      <c r="AJ16" s="10">
        <f t="shared" si="5"/>
        <v>55</v>
      </c>
      <c r="AK16" s="10">
        <f t="shared" si="6"/>
        <v>915.25</v>
      </c>
      <c r="AL16" s="10">
        <f>6410*0.1</f>
        <v>641</v>
      </c>
      <c r="AM16" s="10">
        <f>1097*0.25</f>
        <v>274.25</v>
      </c>
      <c r="AN16" s="75"/>
      <c r="AO16" s="75"/>
      <c r="AP16" s="75"/>
      <c r="AQ16" s="75"/>
      <c r="AR16" s="73"/>
    </row>
    <row r="17" spans="1:44" s="68" customFormat="1" ht="15.75" customHeight="1" thickBot="1">
      <c r="A17" s="1" t="s">
        <v>57</v>
      </c>
      <c r="B17" s="65" t="s">
        <v>84</v>
      </c>
      <c r="C17" s="83">
        <f>+D17/'Meta Corte Hosp'!M55</f>
        <v>1.1186156036654376</v>
      </c>
      <c r="D17" s="84">
        <f t="shared" si="0"/>
        <v>0.7271001423825344</v>
      </c>
      <c r="E17" s="10">
        <v>342</v>
      </c>
      <c r="F17" s="17">
        <f t="shared" si="1"/>
        <v>343</v>
      </c>
      <c r="G17" s="10">
        <f>VLOOKUP($B17,'[2]NUM7'!$G$2:$I$156,2,FALSE)</f>
        <v>387</v>
      </c>
      <c r="H17" s="89">
        <f t="shared" si="2"/>
        <v>383</v>
      </c>
      <c r="I17" s="89">
        <f t="shared" si="3"/>
        <v>383</v>
      </c>
      <c r="J17" s="94"/>
      <c r="K17" s="19"/>
      <c r="L17" s="19">
        <f>VLOOKUP($B17,'[3]ACT NUM7'!$H$3:$S$123,3,FALSE)</f>
        <v>1</v>
      </c>
      <c r="M17" s="19">
        <f>VLOOKUP($B17,'[3]ACT NUM7'!$H$3:$S$123,4,FALSE)</f>
        <v>4</v>
      </c>
      <c r="N17" s="19">
        <f>VLOOKUP($B17,'[3]ACT NUM7'!$H$3:$S$123,5,FALSE)</f>
        <v>5</v>
      </c>
      <c r="O17" s="19">
        <f>VLOOKUP($B17,'[3]ACT NUM7'!$H$3:$S$123,6,FALSE)</f>
        <v>5</v>
      </c>
      <c r="P17" s="19">
        <f>VLOOKUP($B17,'[3]ACT NUM7'!$H$3:$S$123,7,FALSE)</f>
        <v>4</v>
      </c>
      <c r="Q17" s="19"/>
      <c r="R17" s="19">
        <f>VLOOKUP($B17,'[3]ACT NUM7'!$H$3:$S$123,9,FALSE)</f>
        <v>2</v>
      </c>
      <c r="S17" s="19">
        <f>VLOOKUP($B17,'[3]ACT NUM7'!$H$3:$S$123,10,FALSE)</f>
        <v>2</v>
      </c>
      <c r="T17" s="20">
        <f>VLOOKUP($B17,'[3]ACT NUM7'!$H$3:$S$123,11,FALSE)</f>
        <v>4</v>
      </c>
      <c r="U17" s="19"/>
      <c r="V17" s="19"/>
      <c r="W17" s="10">
        <f t="shared" si="4"/>
        <v>27</v>
      </c>
      <c r="X17" s="19">
        <f>VLOOKUP($B17,'[3]ACT NUM7'!$AC$3:$AN$100,2,FALSE)</f>
        <v>2</v>
      </c>
      <c r="Y17" s="19"/>
      <c r="Z17" s="19">
        <f>VLOOKUP($B17,'[3]ACT NUM7'!$AC$3:$AN$100,4,FALSE)</f>
        <v>2</v>
      </c>
      <c r="AA17" s="19"/>
      <c r="AB17" s="19"/>
      <c r="AC17" s="19">
        <f>VLOOKUP($B17,'[3]ACT NUM7'!$AC$3:$AN$100,7,FALSE)</f>
        <v>4</v>
      </c>
      <c r="AD17" s="19">
        <f>VLOOKUP($B17,'[3]ACT NUM7'!$AC$3:$AN$100,8,FALSE)</f>
        <v>3</v>
      </c>
      <c r="AE17" s="19">
        <f>VLOOKUP($B17,'[3]ACT NUM7'!$AC$3:$AN$100,9,FALSE)</f>
        <v>3</v>
      </c>
      <c r="AF17" s="19">
        <f>VLOOKUP($B17,'[3]ACT NUM7'!$AC$3:$AN$100,10,FALSE)</f>
        <v>2</v>
      </c>
      <c r="AG17" s="19">
        <f>VLOOKUP($B17,'[3]ACT NUM7'!$AC$3:$AN$100,11,FALSE)</f>
        <v>4</v>
      </c>
      <c r="AH17" s="19"/>
      <c r="AI17" s="19"/>
      <c r="AJ17" s="10">
        <f t="shared" si="5"/>
        <v>20</v>
      </c>
      <c r="AK17" s="10">
        <f t="shared" si="6"/>
        <v>526.75</v>
      </c>
      <c r="AL17" s="10">
        <f>3060*0.1</f>
        <v>306</v>
      </c>
      <c r="AM17" s="10">
        <f>883*0.25</f>
        <v>220.75</v>
      </c>
      <c r="AN17" s="75"/>
      <c r="AO17" s="75"/>
      <c r="AP17" s="75"/>
      <c r="AQ17" s="75"/>
      <c r="AR17" s="73"/>
    </row>
    <row r="18" spans="1:43" s="67" customFormat="1" ht="13.5" thickBot="1">
      <c r="A18" s="72"/>
      <c r="B18" s="69" t="s">
        <v>85</v>
      </c>
      <c r="C18" s="69"/>
      <c r="D18" s="93"/>
      <c r="E18" s="22">
        <f>SUM(E12:E17)</f>
        <v>3292</v>
      </c>
      <c r="F18" s="22">
        <f>SUM(F12:F17)</f>
        <v>3336</v>
      </c>
      <c r="G18" s="22">
        <f aca="true" t="shared" si="7" ref="G18:AM18">SUM(G12:G17)</f>
        <v>3535</v>
      </c>
      <c r="H18" s="22">
        <f>SUM(H12:H17)</f>
        <v>3563</v>
      </c>
      <c r="I18" s="22">
        <f>SUM(I12:I17)</f>
        <v>3587</v>
      </c>
      <c r="J18" s="22">
        <f>SUM(J12:J17)</f>
        <v>0</v>
      </c>
      <c r="K18" s="22">
        <f>SUM(K12:K17)</f>
        <v>29</v>
      </c>
      <c r="L18" s="22">
        <f t="shared" si="7"/>
        <v>41</v>
      </c>
      <c r="M18" s="22">
        <f t="shared" si="7"/>
        <v>24</v>
      </c>
      <c r="N18" s="22">
        <f t="shared" si="7"/>
        <v>31</v>
      </c>
      <c r="O18" s="22">
        <f t="shared" si="7"/>
        <v>40</v>
      </c>
      <c r="P18" s="22">
        <f t="shared" si="7"/>
        <v>33</v>
      </c>
      <c r="Q18" s="22">
        <f t="shared" si="7"/>
        <v>40</v>
      </c>
      <c r="R18" s="22">
        <f t="shared" si="7"/>
        <v>54</v>
      </c>
      <c r="S18" s="22">
        <f t="shared" si="7"/>
        <v>38</v>
      </c>
      <c r="T18" s="22">
        <f t="shared" si="7"/>
        <v>23</v>
      </c>
      <c r="U18" s="22">
        <f t="shared" si="7"/>
        <v>0</v>
      </c>
      <c r="V18" s="22">
        <f t="shared" si="7"/>
        <v>0</v>
      </c>
      <c r="W18" s="22">
        <f t="shared" si="7"/>
        <v>353</v>
      </c>
      <c r="X18" s="22">
        <f t="shared" si="7"/>
        <v>12</v>
      </c>
      <c r="Y18" s="22">
        <f t="shared" si="7"/>
        <v>22</v>
      </c>
      <c r="Z18" s="22">
        <f t="shared" si="7"/>
        <v>16</v>
      </c>
      <c r="AA18" s="22">
        <f t="shared" si="7"/>
        <v>7</v>
      </c>
      <c r="AB18" s="22">
        <f t="shared" si="7"/>
        <v>11</v>
      </c>
      <c r="AC18" s="22">
        <f t="shared" si="7"/>
        <v>45</v>
      </c>
      <c r="AD18" s="22">
        <f t="shared" si="7"/>
        <v>34</v>
      </c>
      <c r="AE18" s="22">
        <f t="shared" si="7"/>
        <v>32</v>
      </c>
      <c r="AF18" s="22">
        <f t="shared" si="7"/>
        <v>16</v>
      </c>
      <c r="AG18" s="22">
        <f t="shared" si="7"/>
        <v>21</v>
      </c>
      <c r="AH18" s="22">
        <f t="shared" si="7"/>
        <v>0</v>
      </c>
      <c r="AI18" s="22">
        <f t="shared" si="7"/>
        <v>0</v>
      </c>
      <c r="AJ18" s="22">
        <f t="shared" si="7"/>
        <v>216</v>
      </c>
      <c r="AK18" s="22">
        <f t="shared" si="7"/>
        <v>5838.4</v>
      </c>
      <c r="AL18" s="22">
        <f t="shared" si="7"/>
        <v>3867.9</v>
      </c>
      <c r="AM18" s="22">
        <f t="shared" si="7"/>
        <v>1970.5</v>
      </c>
      <c r="AN18" s="78"/>
      <c r="AO18" s="78"/>
      <c r="AP18" s="78"/>
      <c r="AQ18" s="78"/>
    </row>
    <row r="32" spans="4:5" ht="15">
      <c r="D32" s="21"/>
      <c r="E32"/>
    </row>
    <row r="33" spans="4:5" ht="15">
      <c r="D33" s="21"/>
      <c r="E33"/>
    </row>
    <row r="34" spans="4:5" ht="15">
      <c r="D34" s="21"/>
      <c r="E34"/>
    </row>
    <row r="35" spans="4:5" ht="15">
      <c r="D35" s="21"/>
      <c r="E35"/>
    </row>
    <row r="36" spans="4:5" ht="15">
      <c r="D36" s="21"/>
      <c r="E36"/>
    </row>
    <row r="37" spans="4:5" ht="15">
      <c r="D37" s="21"/>
      <c r="E37"/>
    </row>
    <row r="38" spans="4:5" ht="15">
      <c r="D38" s="21"/>
      <c r="E38"/>
    </row>
  </sheetData>
  <sheetProtection/>
  <mergeCells count="13">
    <mergeCell ref="X10:AJ10"/>
    <mergeCell ref="AK10:AK11"/>
    <mergeCell ref="AL10:AL11"/>
    <mergeCell ref="A1:A10"/>
    <mergeCell ref="B1:B10"/>
    <mergeCell ref="D1:D10"/>
    <mergeCell ref="C1:C11"/>
    <mergeCell ref="E10:J10"/>
    <mergeCell ref="E1:AM1"/>
    <mergeCell ref="E2:AJ9"/>
    <mergeCell ref="AK2:AM9"/>
    <mergeCell ref="AM10:AM11"/>
    <mergeCell ref="K10:W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pane xSplit="2" ySplit="11" topLeftCell="C12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0.57421875" style="0" bestFit="1" customWidth="1"/>
    <col min="5" max="6" width="9.57421875" style="21" customWidth="1"/>
    <col min="7" max="7" width="10.8515625" style="16" customWidth="1"/>
    <col min="8" max="8" width="9.28125" style="21" customWidth="1"/>
    <col min="9" max="9" width="9.421875" style="21" customWidth="1"/>
    <col min="10" max="10" width="9.00390625" style="21" bestFit="1" customWidth="1"/>
    <col min="11" max="12" width="9.7109375" style="21" bestFit="1" customWidth="1"/>
    <col min="13" max="13" width="6.00390625" style="21" bestFit="1" customWidth="1"/>
    <col min="14" max="15" width="5.57421875" style="21" bestFit="1" customWidth="1"/>
    <col min="16" max="17" width="6.7109375" style="21" bestFit="1" customWidth="1"/>
    <col min="18" max="18" width="6.28125" style="21" customWidth="1"/>
    <col min="19" max="22" width="6.7109375" style="21" bestFit="1" customWidth="1"/>
    <col min="23" max="23" width="8.00390625" style="21" customWidth="1"/>
    <col min="24" max="24" width="9.7109375" style="21" bestFit="1" customWidth="1"/>
    <col min="25" max="25" width="8.421875" style="21" bestFit="1" customWidth="1"/>
    <col min="26" max="26" width="6.00390625" style="21" bestFit="1" customWidth="1"/>
    <col min="27" max="28" width="5.57421875" style="21" bestFit="1" customWidth="1"/>
    <col min="29" max="35" width="6.7109375" style="21" bestFit="1" customWidth="1"/>
    <col min="36" max="36" width="7.28125" style="21" customWidth="1"/>
    <col min="37" max="37" width="12.8515625" style="21" customWidth="1"/>
    <col min="38" max="39" width="16.8515625" style="21" bestFit="1" customWidth="1"/>
  </cols>
  <sheetData>
    <row r="1" spans="1:39" ht="73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18" t="s">
        <v>45</v>
      </c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20"/>
    </row>
    <row r="2" spans="1:39" ht="15" customHeight="1" thickTop="1">
      <c r="A2" s="167"/>
      <c r="B2" s="170"/>
      <c r="C2" s="185"/>
      <c r="D2" s="192"/>
      <c r="E2" s="221" t="s">
        <v>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3"/>
      <c r="AK2" s="207" t="s">
        <v>4</v>
      </c>
      <c r="AL2" s="207"/>
      <c r="AM2" s="211"/>
    </row>
    <row r="3" spans="1:39" ht="15" customHeight="1">
      <c r="A3" s="167"/>
      <c r="B3" s="170"/>
      <c r="C3" s="185"/>
      <c r="D3" s="192"/>
      <c r="E3" s="224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25"/>
      <c r="AK3" s="207"/>
      <c r="AL3" s="207"/>
      <c r="AM3" s="211"/>
    </row>
    <row r="4" spans="1:39" ht="15" customHeight="1">
      <c r="A4" s="167"/>
      <c r="B4" s="170"/>
      <c r="C4" s="185"/>
      <c r="D4" s="192"/>
      <c r="E4" s="224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25"/>
      <c r="AK4" s="207"/>
      <c r="AL4" s="207"/>
      <c r="AM4" s="211"/>
    </row>
    <row r="5" spans="1:39" ht="15" customHeight="1">
      <c r="A5" s="167"/>
      <c r="B5" s="170"/>
      <c r="C5" s="185"/>
      <c r="D5" s="192"/>
      <c r="E5" s="224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25"/>
      <c r="AK5" s="207"/>
      <c r="AL5" s="207"/>
      <c r="AM5" s="211"/>
    </row>
    <row r="6" spans="1:39" ht="15" customHeight="1">
      <c r="A6" s="167"/>
      <c r="B6" s="170"/>
      <c r="C6" s="185"/>
      <c r="D6" s="192"/>
      <c r="E6" s="224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25"/>
      <c r="AK6" s="207"/>
      <c r="AL6" s="207"/>
      <c r="AM6" s="211"/>
    </row>
    <row r="7" spans="1:39" ht="15" customHeight="1">
      <c r="A7" s="167"/>
      <c r="B7" s="170"/>
      <c r="C7" s="185"/>
      <c r="D7" s="192"/>
      <c r="E7" s="224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25"/>
      <c r="AK7" s="207"/>
      <c r="AL7" s="207"/>
      <c r="AM7" s="211"/>
    </row>
    <row r="8" spans="1:39" ht="15" customHeight="1">
      <c r="A8" s="167"/>
      <c r="B8" s="170"/>
      <c r="C8" s="185"/>
      <c r="D8" s="192"/>
      <c r="E8" s="224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25"/>
      <c r="AK8" s="207"/>
      <c r="AL8" s="207"/>
      <c r="AM8" s="211"/>
    </row>
    <row r="9" spans="1:39" ht="15.75" customHeight="1" thickBot="1">
      <c r="A9" s="167"/>
      <c r="B9" s="170"/>
      <c r="C9" s="185"/>
      <c r="D9" s="192"/>
      <c r="E9" s="226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8"/>
      <c r="AK9" s="209"/>
      <c r="AL9" s="209"/>
      <c r="AM9" s="212"/>
    </row>
    <row r="10" spans="1:39" ht="57.75" customHeight="1" thickBot="1" thickTop="1">
      <c r="A10" s="168"/>
      <c r="B10" s="186"/>
      <c r="C10" s="185"/>
      <c r="D10" s="193"/>
      <c r="E10" s="216" t="s">
        <v>62</v>
      </c>
      <c r="F10" s="217"/>
      <c r="G10" s="217"/>
      <c r="H10" s="217"/>
      <c r="I10" s="217"/>
      <c r="J10" s="231"/>
      <c r="K10" s="213" t="s">
        <v>46</v>
      </c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5"/>
      <c r="X10" s="214" t="s">
        <v>47</v>
      </c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36"/>
      <c r="AK10" s="237" t="s">
        <v>59</v>
      </c>
      <c r="AL10" s="237" t="s">
        <v>129</v>
      </c>
      <c r="AM10" s="238" t="s">
        <v>130</v>
      </c>
    </row>
    <row r="11" spans="1:39" ht="24" thickBot="1">
      <c r="A11" s="102"/>
      <c r="B11" s="102"/>
      <c r="C11" s="186"/>
      <c r="D11" s="102" t="s">
        <v>61</v>
      </c>
      <c r="E11" s="103" t="s">
        <v>134</v>
      </c>
      <c r="F11" s="104" t="s">
        <v>75</v>
      </c>
      <c r="G11" s="103" t="s">
        <v>20</v>
      </c>
      <c r="H11" s="104" t="s">
        <v>23</v>
      </c>
      <c r="I11" s="104" t="s">
        <v>25</v>
      </c>
      <c r="J11" s="104" t="s">
        <v>24</v>
      </c>
      <c r="K11" s="103" t="s">
        <v>7</v>
      </c>
      <c r="L11" s="103" t="s">
        <v>8</v>
      </c>
      <c r="M11" s="103" t="s">
        <v>9</v>
      </c>
      <c r="N11" s="103" t="s">
        <v>10</v>
      </c>
      <c r="O11" s="103" t="s">
        <v>11</v>
      </c>
      <c r="P11" s="103" t="s">
        <v>12</v>
      </c>
      <c r="Q11" s="103" t="s">
        <v>13</v>
      </c>
      <c r="R11" s="103" t="s">
        <v>14</v>
      </c>
      <c r="S11" s="103" t="s">
        <v>15</v>
      </c>
      <c r="T11" s="103" t="s">
        <v>16</v>
      </c>
      <c r="U11" s="103" t="s">
        <v>17</v>
      </c>
      <c r="V11" s="103" t="s">
        <v>18</v>
      </c>
      <c r="W11" s="103" t="s">
        <v>19</v>
      </c>
      <c r="X11" s="103" t="s">
        <v>7</v>
      </c>
      <c r="Y11" s="103" t="s">
        <v>8</v>
      </c>
      <c r="Z11" s="103" t="s">
        <v>9</v>
      </c>
      <c r="AA11" s="103" t="s">
        <v>10</v>
      </c>
      <c r="AB11" s="103" t="s">
        <v>11</v>
      </c>
      <c r="AC11" s="103" t="s">
        <v>12</v>
      </c>
      <c r="AD11" s="103" t="s">
        <v>13</v>
      </c>
      <c r="AE11" s="103" t="s">
        <v>14</v>
      </c>
      <c r="AF11" s="103" t="s">
        <v>15</v>
      </c>
      <c r="AG11" s="103" t="s">
        <v>16</v>
      </c>
      <c r="AH11" s="103" t="s">
        <v>17</v>
      </c>
      <c r="AI11" s="103" t="s">
        <v>18</v>
      </c>
      <c r="AJ11" s="104" t="s">
        <v>19</v>
      </c>
      <c r="AK11" s="235"/>
      <c r="AL11" s="235"/>
      <c r="AM11" s="239"/>
    </row>
    <row r="12" spans="1:44" s="68" customFormat="1" ht="13.5" thickBot="1">
      <c r="A12" s="1" t="s">
        <v>78</v>
      </c>
      <c r="B12" s="65" t="s">
        <v>79</v>
      </c>
      <c r="C12" s="83">
        <f>+D12/'Meta Corte Hosp'!N50</f>
        <v>1.0605649984526508</v>
      </c>
      <c r="D12" s="84">
        <f aca="true" t="shared" si="0" ref="D12:D17">+I12/AK12</f>
        <v>0.7848180988549616</v>
      </c>
      <c r="E12" s="10">
        <v>1070</v>
      </c>
      <c r="F12" s="17">
        <f aca="true" t="shared" si="1" ref="F12:F17">+E12+(K12+L12+M12)-(X12+Y12+Z12)</f>
        <v>1073</v>
      </c>
      <c r="G12" s="10">
        <f>VLOOKUP($B12,'[2]NUM8'!$G$2:$I$157,2,FALSE)</f>
        <v>1113</v>
      </c>
      <c r="H12" s="89">
        <f aca="true" t="shared" si="2" ref="H12:H17">+G12+(Q12+R12)-(AD12+AE12)</f>
        <v>1125</v>
      </c>
      <c r="I12" s="89">
        <f aca="true" t="shared" si="3" ref="I12:I17">+G12+(Q12+R12+S12+T12)-(AD12+AE12+AF12+AG12)</f>
        <v>1124</v>
      </c>
      <c r="J12" s="94"/>
      <c r="K12" s="19">
        <f>VLOOKUP($B12,'[3]ACT NUM8'!$H$3:$S$140,2,FALSE)</f>
        <v>5</v>
      </c>
      <c r="L12" s="19">
        <f>VLOOKUP($B12,'[3]ACT NUM8'!$H$3:$S$140,3,FALSE)</f>
        <v>6</v>
      </c>
      <c r="M12" s="19">
        <f>VLOOKUP($B12,'[3]ACT NUM8'!$H$3:$S$140,4,FALSE)</f>
        <v>6</v>
      </c>
      <c r="N12" s="19">
        <f>VLOOKUP($B12,'[3]ACT NUM8'!$H$3:$S$140,5,FALSE)</f>
        <v>8</v>
      </c>
      <c r="O12" s="19">
        <f>VLOOKUP($B12,'[3]ACT NUM8'!$H$3:$S$140,6,FALSE)</f>
        <v>11</v>
      </c>
      <c r="P12" s="19">
        <f>VLOOKUP($B12,'[3]ACT NUM8'!$H$3:$S$140,7,FALSE)</f>
        <v>16</v>
      </c>
      <c r="Q12" s="19">
        <f>VLOOKUP($B12,'[3]ACT NUM8'!$H$3:$S$140,8,FALSE)</f>
        <v>13</v>
      </c>
      <c r="R12" s="19">
        <f>VLOOKUP($B12,'[3]ACT NUM8'!$H$3:$S$140,9,FALSE)</f>
        <v>8</v>
      </c>
      <c r="S12" s="19">
        <f>VLOOKUP($B12,'[3]ACT NUM8'!$H$3:$S$140,10,FALSE)</f>
        <v>9</v>
      </c>
      <c r="T12" s="20">
        <f>VLOOKUP($B12,'[3]ACT NUM8'!$H$3:$S$140,11,FALSE)</f>
        <v>5</v>
      </c>
      <c r="U12" s="19"/>
      <c r="V12" s="19"/>
      <c r="W12" s="10">
        <f aca="true" t="shared" si="4" ref="W12:W17">SUM(K12:V12)</f>
        <v>87</v>
      </c>
      <c r="X12" s="19">
        <f>VLOOKUP($B12,'[3]ACT NUM8'!$AC$3:$AN$121,2,FALSE)</f>
        <v>1</v>
      </c>
      <c r="Y12" s="19">
        <f>VLOOKUP($B12,'[3]ACT NUM8'!$AC$3:$AN$121,3,FALSE)</f>
        <v>7</v>
      </c>
      <c r="Z12" s="19">
        <f>VLOOKUP($B12,'[3]ACT NUM8'!$AC$3:$AN$121,4,FALSE)</f>
        <v>6</v>
      </c>
      <c r="AA12" s="19">
        <f>VLOOKUP($B12,'[3]ACT NUM8'!$AC$3:$AN$121,5,FALSE)</f>
        <v>5</v>
      </c>
      <c r="AB12" s="19">
        <f>VLOOKUP($B12,'[3]ACT NUM8'!$AC$3:$AN$121,6,FALSE)</f>
        <v>8</v>
      </c>
      <c r="AC12" s="19">
        <f>VLOOKUP($B12,'[3]ACT NUM8'!$AC$3:$AN$121,7,FALSE)</f>
        <v>5</v>
      </c>
      <c r="AD12" s="19">
        <f>VLOOKUP($B12,'[3]ACT NUM8'!$AC$3:$AN$121,8,FALSE)</f>
        <v>5</v>
      </c>
      <c r="AE12" s="19">
        <f>VLOOKUP($B12,'[3]ACT NUM8'!$AC$3:$AN$121,9,FALSE)</f>
        <v>4</v>
      </c>
      <c r="AF12" s="19">
        <f>VLOOKUP($B12,'[3]ACT NUM8'!$AC$3:$AN$121,10,FALSE)</f>
        <v>11</v>
      </c>
      <c r="AG12" s="19">
        <f>VLOOKUP($B12,'[3]ACT NUM8'!$AC$3:$AN$121,11,FALSE)</f>
        <v>4</v>
      </c>
      <c r="AH12" s="19"/>
      <c r="AI12" s="19"/>
      <c r="AJ12" s="10">
        <f aca="true" t="shared" si="5" ref="AJ12:AJ17">SUM(X12:AI12)</f>
        <v>56</v>
      </c>
      <c r="AK12" s="10">
        <f aca="true" t="shared" si="6" ref="AK12:AK17">+AL12+AM12</f>
        <v>1432.179</v>
      </c>
      <c r="AL12" s="10">
        <f>4400*0.157</f>
        <v>690.8</v>
      </c>
      <c r="AM12" s="10">
        <f>1153*0.643</f>
        <v>741.379</v>
      </c>
      <c r="AN12" s="73"/>
      <c r="AO12" s="75"/>
      <c r="AP12" s="75"/>
      <c r="AQ12" s="73"/>
      <c r="AR12" s="73"/>
    </row>
    <row r="13" spans="1:44" s="68" customFormat="1" ht="13.5" thickBot="1">
      <c r="A13" s="1" t="s">
        <v>53</v>
      </c>
      <c r="B13" s="65" t="s">
        <v>80</v>
      </c>
      <c r="C13" s="83">
        <f>+D13/'Meta Corte Hosp'!N51</f>
        <v>1.15106531094528</v>
      </c>
      <c r="D13" s="84">
        <f t="shared" si="0"/>
        <v>0.7021498396766207</v>
      </c>
      <c r="E13" s="10">
        <v>1131</v>
      </c>
      <c r="F13" s="17">
        <f t="shared" si="1"/>
        <v>1162</v>
      </c>
      <c r="G13" s="10">
        <f>VLOOKUP($B13,'[2]NUM8'!$G$2:$I$157,2,FALSE)</f>
        <v>1356</v>
      </c>
      <c r="H13" s="89">
        <f t="shared" si="2"/>
        <v>1382</v>
      </c>
      <c r="I13" s="89">
        <f t="shared" si="3"/>
        <v>1403</v>
      </c>
      <c r="J13" s="94"/>
      <c r="K13" s="19">
        <f>VLOOKUP($B13,'[3]ACT NUM8'!$H$3:$S$140,2,FALSE)</f>
        <v>9</v>
      </c>
      <c r="L13" s="19">
        <f>VLOOKUP($B13,'[3]ACT NUM8'!$H$3:$S$140,3,FALSE)</f>
        <v>14</v>
      </c>
      <c r="M13" s="19">
        <f>VLOOKUP($B13,'[3]ACT NUM8'!$H$3:$S$140,4,FALSE)</f>
        <v>12</v>
      </c>
      <c r="N13" s="19">
        <f>VLOOKUP($B13,'[3]ACT NUM8'!$H$3:$S$140,5,FALSE)</f>
        <v>15</v>
      </c>
      <c r="O13" s="19">
        <f>VLOOKUP($B13,'[3]ACT NUM8'!$H$3:$S$140,6,FALSE)</f>
        <v>4</v>
      </c>
      <c r="P13" s="19">
        <f>VLOOKUP($B13,'[3]ACT NUM8'!$H$3:$S$140,7,FALSE)</f>
        <v>15</v>
      </c>
      <c r="Q13" s="19">
        <f>VLOOKUP($B13,'[3]ACT NUM8'!$H$3:$S$140,8,FALSE)</f>
        <v>13</v>
      </c>
      <c r="R13" s="19">
        <f>VLOOKUP($B13,'[3]ACT NUM8'!$H$3:$S$140,9,FALSE)</f>
        <v>28</v>
      </c>
      <c r="S13" s="19">
        <f>VLOOKUP($B13,'[3]ACT NUM8'!$H$3:$S$140,10,FALSE)</f>
        <v>16</v>
      </c>
      <c r="T13" s="20">
        <f>VLOOKUP($B13,'[3]ACT NUM8'!$H$3:$S$140,11,FALSE)</f>
        <v>12</v>
      </c>
      <c r="U13" s="19"/>
      <c r="V13" s="19"/>
      <c r="W13" s="10">
        <f t="shared" si="4"/>
        <v>138</v>
      </c>
      <c r="X13" s="19">
        <f>VLOOKUP($B13,'[3]ACT NUM8'!$AC$3:$AN$121,2,FALSE)</f>
        <v>1</v>
      </c>
      <c r="Y13" s="19">
        <f>VLOOKUP($B13,'[3]ACT NUM8'!$AC$3:$AN$121,3,FALSE)</f>
        <v>3</v>
      </c>
      <c r="Z13" s="19"/>
      <c r="AA13" s="19">
        <f>VLOOKUP($B13,'[3]ACT NUM8'!$AC$3:$AN$121,5,FALSE)</f>
        <v>1</v>
      </c>
      <c r="AB13" s="19">
        <f>VLOOKUP($B13,'[3]ACT NUM8'!$AC$3:$AN$121,6,FALSE)</f>
        <v>1</v>
      </c>
      <c r="AC13" s="19">
        <f>VLOOKUP($B13,'[3]ACT NUM8'!$AC$3:$AN$121,7,FALSE)</f>
        <v>2</v>
      </c>
      <c r="AD13" s="19">
        <f>VLOOKUP($B13,'[3]ACT NUM8'!$AC$3:$AN$121,8,FALSE)</f>
        <v>6</v>
      </c>
      <c r="AE13" s="19">
        <f>VLOOKUP($B13,'[3]ACT NUM8'!$AC$3:$AN$121,9,FALSE)</f>
        <v>9</v>
      </c>
      <c r="AF13" s="19">
        <f>VLOOKUP($B13,'[3]ACT NUM8'!$AC$3:$AN$121,10,FALSE)</f>
        <v>5</v>
      </c>
      <c r="AG13" s="19">
        <f>VLOOKUP($B13,'[3]ACT NUM8'!$AC$3:$AN$121,11,FALSE)</f>
        <v>2</v>
      </c>
      <c r="AH13" s="19"/>
      <c r="AI13" s="19"/>
      <c r="AJ13" s="10">
        <f t="shared" si="5"/>
        <v>30</v>
      </c>
      <c r="AK13" s="10">
        <f t="shared" si="6"/>
        <v>1998.149</v>
      </c>
      <c r="AL13" s="10">
        <f>7366*0.157</f>
        <v>1156.462</v>
      </c>
      <c r="AM13" s="10">
        <f>1309*0.643</f>
        <v>841.687</v>
      </c>
      <c r="AN13" s="73"/>
      <c r="AO13" s="75"/>
      <c r="AP13" s="75"/>
      <c r="AQ13" s="73"/>
      <c r="AR13" s="73"/>
    </row>
    <row r="14" spans="1:44" s="68" customFormat="1" ht="13.5" thickBot="1">
      <c r="A14" s="1" t="s">
        <v>54</v>
      </c>
      <c r="B14" s="65" t="s">
        <v>81</v>
      </c>
      <c r="C14" s="83">
        <f>+D14/'Meta Corte Hosp'!N52</f>
        <v>0.5692307914085923</v>
      </c>
      <c r="D14" s="84">
        <f t="shared" si="0"/>
        <v>0.40415386190010055</v>
      </c>
      <c r="E14" s="10">
        <v>1410</v>
      </c>
      <c r="F14" s="17">
        <f t="shared" si="1"/>
        <v>1412</v>
      </c>
      <c r="G14" s="10">
        <f>VLOOKUP($B14,'[2]NUM8'!$G$2:$I$157,2,FALSE)</f>
        <v>1401</v>
      </c>
      <c r="H14" s="89">
        <f t="shared" si="2"/>
        <v>1403</v>
      </c>
      <c r="I14" s="89">
        <f t="shared" si="3"/>
        <v>1386</v>
      </c>
      <c r="J14" s="94"/>
      <c r="K14" s="19">
        <f>VLOOKUP($B14,'[3]ACT NUM8'!$H$3:$S$140,2,FALSE)</f>
        <v>15</v>
      </c>
      <c r="L14" s="19">
        <f>VLOOKUP($B14,'[3]ACT NUM8'!$H$3:$S$140,3,FALSE)</f>
        <v>7</v>
      </c>
      <c r="M14" s="19">
        <f>VLOOKUP($B14,'[3]ACT NUM8'!$H$3:$S$140,4,FALSE)</f>
        <v>8</v>
      </c>
      <c r="N14" s="19">
        <f>VLOOKUP($B14,'[3]ACT NUM8'!$H$3:$S$140,5,FALSE)</f>
        <v>9</v>
      </c>
      <c r="O14" s="19">
        <f>VLOOKUP($B14,'[3]ACT NUM8'!$H$3:$S$140,6,FALSE)</f>
        <v>14</v>
      </c>
      <c r="P14" s="19">
        <f>VLOOKUP($B14,'[3]ACT NUM8'!$H$3:$S$140,7,FALSE)</f>
        <v>12</v>
      </c>
      <c r="Q14" s="19">
        <f>VLOOKUP($B14,'[3]ACT NUM8'!$H$3:$S$140,8,FALSE)</f>
        <v>14</v>
      </c>
      <c r="R14" s="19">
        <f>VLOOKUP($B14,'[3]ACT NUM8'!$H$3:$S$140,9,FALSE)</f>
        <v>23</v>
      </c>
      <c r="S14" s="19">
        <f>VLOOKUP($B14,'[3]ACT NUM8'!$H$3:$S$140,10,FALSE)</f>
        <v>8</v>
      </c>
      <c r="T14" s="20">
        <f>VLOOKUP($B14,'[3]ACT NUM8'!$H$3:$S$140,11,FALSE)</f>
        <v>5</v>
      </c>
      <c r="U14" s="19"/>
      <c r="V14" s="19"/>
      <c r="W14" s="10">
        <f t="shared" si="4"/>
        <v>115</v>
      </c>
      <c r="X14" s="19">
        <f>VLOOKUP($B14,'[3]ACT NUM8'!$AC$3:$AN$121,2,FALSE)</f>
        <v>7</v>
      </c>
      <c r="Y14" s="19">
        <f>VLOOKUP($B14,'[3]ACT NUM8'!$AC$3:$AN$121,3,FALSE)</f>
        <v>5</v>
      </c>
      <c r="Z14" s="19">
        <f>VLOOKUP($B14,'[3]ACT NUM8'!$AC$3:$AN$121,4,FALSE)</f>
        <v>16</v>
      </c>
      <c r="AA14" s="19">
        <f>VLOOKUP($B14,'[3]ACT NUM8'!$AC$3:$AN$121,5,FALSE)</f>
        <v>6</v>
      </c>
      <c r="AB14" s="19">
        <f>VLOOKUP($B14,'[3]ACT NUM8'!$AC$3:$AN$121,6,FALSE)</f>
        <v>15</v>
      </c>
      <c r="AC14" s="19">
        <f>VLOOKUP($B14,'[3]ACT NUM8'!$AC$3:$AN$121,7,FALSE)</f>
        <v>25</v>
      </c>
      <c r="AD14" s="19">
        <f>VLOOKUP($B14,'[3]ACT NUM8'!$AC$3:$AN$121,8,FALSE)</f>
        <v>21</v>
      </c>
      <c r="AE14" s="19">
        <f>VLOOKUP($B14,'[3]ACT NUM8'!$AC$3:$AN$121,9,FALSE)</f>
        <v>14</v>
      </c>
      <c r="AF14" s="19">
        <f>VLOOKUP($B14,'[3]ACT NUM8'!$AC$3:$AN$121,10,FALSE)</f>
        <v>6</v>
      </c>
      <c r="AG14" s="19">
        <f>VLOOKUP($B14,'[3]ACT NUM8'!$AC$3:$AN$121,11,FALSE)</f>
        <v>24</v>
      </c>
      <c r="AH14" s="19"/>
      <c r="AI14" s="19"/>
      <c r="AJ14" s="10">
        <f t="shared" si="5"/>
        <v>139</v>
      </c>
      <c r="AK14" s="10">
        <f t="shared" si="6"/>
        <v>3429.3869999999997</v>
      </c>
      <c r="AL14" s="10">
        <f>11674*0.157</f>
        <v>1832.818</v>
      </c>
      <c r="AM14" s="10">
        <f>2483*0.643</f>
        <v>1596.569</v>
      </c>
      <c r="AN14" s="73"/>
      <c r="AO14" s="75"/>
      <c r="AP14" s="75"/>
      <c r="AQ14" s="73"/>
      <c r="AR14" s="73"/>
    </row>
    <row r="15" spans="1:44" s="68" customFormat="1" ht="13.5" thickBot="1">
      <c r="A15" s="1" t="s">
        <v>55</v>
      </c>
      <c r="B15" s="65" t="s">
        <v>82</v>
      </c>
      <c r="C15" s="83">
        <f>+D15/'Meta Corte Hosp'!N53</f>
        <v>1.1046283822192167</v>
      </c>
      <c r="D15" s="84">
        <f t="shared" si="0"/>
        <v>0.9499804087085264</v>
      </c>
      <c r="E15" s="10">
        <v>1475</v>
      </c>
      <c r="F15" s="17">
        <f t="shared" si="1"/>
        <v>1457</v>
      </c>
      <c r="G15" s="10">
        <f>VLOOKUP($B15,'[2]NUM8'!$G$2:$I$157,2,FALSE)</f>
        <v>1461</v>
      </c>
      <c r="H15" s="89">
        <f t="shared" si="2"/>
        <v>1455</v>
      </c>
      <c r="I15" s="89">
        <f t="shared" si="3"/>
        <v>1445</v>
      </c>
      <c r="J15" s="94"/>
      <c r="K15" s="19">
        <f>VLOOKUP($B15,'[3]ACT NUM8'!$H$3:$S$140,2,FALSE)</f>
        <v>5</v>
      </c>
      <c r="L15" s="19">
        <f>VLOOKUP($B15,'[3]ACT NUM8'!$H$3:$S$140,3,FALSE)</f>
        <v>6</v>
      </c>
      <c r="M15" s="19">
        <f>VLOOKUP($B15,'[3]ACT NUM8'!$H$3:$S$140,4,FALSE)</f>
        <v>3</v>
      </c>
      <c r="N15" s="19">
        <f>VLOOKUP($B15,'[3]ACT NUM8'!$H$3:$S$140,5,FALSE)</f>
        <v>3</v>
      </c>
      <c r="O15" s="19">
        <f>VLOOKUP($B15,'[3]ACT NUM8'!$H$3:$S$140,6,FALSE)</f>
        <v>7</v>
      </c>
      <c r="P15" s="19">
        <f>VLOOKUP($B15,'[3]ACT NUM8'!$H$3:$S$140,7,FALSE)</f>
        <v>2</v>
      </c>
      <c r="Q15" s="19">
        <f>VLOOKUP($B15,'[3]ACT NUM8'!$H$3:$S$140,8,FALSE)</f>
        <v>8</v>
      </c>
      <c r="R15" s="19">
        <f>VLOOKUP($B15,'[3]ACT NUM8'!$H$3:$S$140,9,FALSE)</f>
        <v>11</v>
      </c>
      <c r="S15" s="19">
        <f>VLOOKUP($B15,'[3]ACT NUM8'!$H$3:$S$140,10,FALSE)</f>
        <v>4</v>
      </c>
      <c r="T15" s="20">
        <f>VLOOKUP($B15,'[3]ACT NUM8'!$H$3:$S$140,11,FALSE)</f>
        <v>6</v>
      </c>
      <c r="U15" s="19"/>
      <c r="V15" s="19"/>
      <c r="W15" s="10">
        <f t="shared" si="4"/>
        <v>55</v>
      </c>
      <c r="X15" s="19">
        <f>VLOOKUP($B15,'[3]ACT NUM8'!$AC$3:$AN$121,2,FALSE)</f>
        <v>6</v>
      </c>
      <c r="Y15" s="19">
        <f>VLOOKUP($B15,'[3]ACT NUM8'!$AC$3:$AN$121,3,FALSE)</f>
        <v>20</v>
      </c>
      <c r="Z15" s="19">
        <f>VLOOKUP($B15,'[3]ACT NUM8'!$AC$3:$AN$121,4,FALSE)</f>
        <v>6</v>
      </c>
      <c r="AA15" s="19">
        <f>VLOOKUP($B15,'[3]ACT NUM8'!$AC$3:$AN$121,5,FALSE)</f>
        <v>6</v>
      </c>
      <c r="AB15" s="19">
        <f>VLOOKUP($B15,'[3]ACT NUM8'!$AC$3:$AN$121,6,FALSE)</f>
        <v>3</v>
      </c>
      <c r="AC15" s="19">
        <f>VLOOKUP($B15,'[3]ACT NUM8'!$AC$3:$AN$121,7,FALSE)</f>
        <v>20</v>
      </c>
      <c r="AD15" s="19">
        <f>VLOOKUP($B15,'[3]ACT NUM8'!$AC$3:$AN$121,8,FALSE)</f>
        <v>7</v>
      </c>
      <c r="AE15" s="19">
        <f>VLOOKUP($B15,'[3]ACT NUM8'!$AC$3:$AN$121,9,FALSE)</f>
        <v>18</v>
      </c>
      <c r="AF15" s="19">
        <f>VLOOKUP($B15,'[3]ACT NUM8'!$AC$3:$AN$121,10,FALSE)</f>
        <v>7</v>
      </c>
      <c r="AG15" s="19">
        <f>VLOOKUP($B15,'[3]ACT NUM8'!$AC$3:$AN$121,11,FALSE)</f>
        <v>13</v>
      </c>
      <c r="AH15" s="19"/>
      <c r="AI15" s="19"/>
      <c r="AJ15" s="10">
        <f t="shared" si="5"/>
        <v>106</v>
      </c>
      <c r="AK15" s="10">
        <f t="shared" si="6"/>
        <v>1521.0839999999998</v>
      </c>
      <c r="AL15" s="10">
        <f>5769*0.157</f>
        <v>905.733</v>
      </c>
      <c r="AM15" s="10">
        <f>957*0.643</f>
        <v>615.351</v>
      </c>
      <c r="AN15" s="73"/>
      <c r="AO15" s="75"/>
      <c r="AP15" s="75"/>
      <c r="AQ15" s="73"/>
      <c r="AR15" s="73"/>
    </row>
    <row r="16" spans="1:44" s="68" customFormat="1" ht="13.5" thickBot="1">
      <c r="A16" s="1" t="s">
        <v>56</v>
      </c>
      <c r="B16" s="65" t="s">
        <v>83</v>
      </c>
      <c r="C16" s="83">
        <f>+D16/'Meta Corte Hosp'!N54</f>
        <v>1.0354954400227605</v>
      </c>
      <c r="D16" s="84">
        <f t="shared" si="0"/>
        <v>0.8283963520182084</v>
      </c>
      <c r="E16" s="10">
        <v>1385</v>
      </c>
      <c r="F16" s="17">
        <f t="shared" si="1"/>
        <v>1393</v>
      </c>
      <c r="G16" s="10">
        <f>VLOOKUP($B16,'[2]NUM8'!$G$2:$I$157,2,FALSE)</f>
        <v>1436</v>
      </c>
      <c r="H16" s="89">
        <f t="shared" si="2"/>
        <v>1430</v>
      </c>
      <c r="I16" s="89">
        <f t="shared" si="3"/>
        <v>1418</v>
      </c>
      <c r="J16" s="94"/>
      <c r="K16" s="19">
        <f>VLOOKUP($B16,'[3]ACT NUM8'!$H$3:$S$140,2,FALSE)</f>
        <v>16</v>
      </c>
      <c r="L16" s="19">
        <f>VLOOKUP($B16,'[3]ACT NUM8'!$H$3:$S$140,3,FALSE)</f>
        <v>18</v>
      </c>
      <c r="M16" s="19">
        <f>VLOOKUP($B16,'[3]ACT NUM8'!$H$3:$S$140,4,FALSE)</f>
        <v>18</v>
      </c>
      <c r="N16" s="19">
        <f>VLOOKUP($B16,'[3]ACT NUM8'!$H$3:$S$140,5,FALSE)</f>
        <v>16</v>
      </c>
      <c r="O16" s="19">
        <f>VLOOKUP($B16,'[3]ACT NUM8'!$H$3:$S$140,6,FALSE)</f>
        <v>23</v>
      </c>
      <c r="P16" s="19">
        <f>VLOOKUP($B16,'[3]ACT NUM8'!$H$3:$S$140,7,FALSE)</f>
        <v>15</v>
      </c>
      <c r="Q16" s="19">
        <f>VLOOKUP($B16,'[3]ACT NUM8'!$H$3:$S$140,8,FALSE)</f>
        <v>22</v>
      </c>
      <c r="R16" s="19">
        <f>VLOOKUP($B16,'[3]ACT NUM8'!$H$3:$S$140,9,FALSE)</f>
        <v>17</v>
      </c>
      <c r="S16" s="19">
        <f>VLOOKUP($B16,'[3]ACT NUM8'!$H$3:$S$140,10,FALSE)</f>
        <v>13</v>
      </c>
      <c r="T16" s="20">
        <f>VLOOKUP($B16,'[3]ACT NUM8'!$H$3:$S$140,11,FALSE)</f>
        <v>7</v>
      </c>
      <c r="U16" s="19"/>
      <c r="V16" s="19"/>
      <c r="W16" s="10">
        <f t="shared" si="4"/>
        <v>165</v>
      </c>
      <c r="X16" s="19">
        <f>VLOOKUP($B16,'[3]ACT NUM8'!$AC$3:$AN$121,2,FALSE)</f>
        <v>2</v>
      </c>
      <c r="Y16" s="19">
        <f>VLOOKUP($B16,'[3]ACT NUM8'!$AC$3:$AN$121,3,FALSE)</f>
        <v>39</v>
      </c>
      <c r="Z16" s="19">
        <f>VLOOKUP($B16,'[3]ACT NUM8'!$AC$3:$AN$121,4,FALSE)</f>
        <v>3</v>
      </c>
      <c r="AA16" s="19">
        <f>VLOOKUP($B16,'[3]ACT NUM8'!$AC$3:$AN$121,5,FALSE)</f>
        <v>4</v>
      </c>
      <c r="AB16" s="19">
        <f>VLOOKUP($B16,'[3]ACT NUM8'!$AC$3:$AN$121,6,FALSE)</f>
        <v>8</v>
      </c>
      <c r="AC16" s="19">
        <f>VLOOKUP($B16,'[3]ACT NUM8'!$AC$3:$AN$121,7,FALSE)</f>
        <v>23</v>
      </c>
      <c r="AD16" s="19">
        <f>VLOOKUP($B16,'[3]ACT NUM8'!$AC$3:$AN$121,8,FALSE)</f>
        <v>33</v>
      </c>
      <c r="AE16" s="19">
        <f>VLOOKUP($B16,'[3]ACT NUM8'!$AC$3:$AN$121,9,FALSE)</f>
        <v>12</v>
      </c>
      <c r="AF16" s="19">
        <f>VLOOKUP($B16,'[3]ACT NUM8'!$AC$3:$AN$121,10,FALSE)</f>
        <v>17</v>
      </c>
      <c r="AG16" s="19">
        <f>VLOOKUP($B16,'[3]ACT NUM8'!$AC$3:$AN$121,11,FALSE)</f>
        <v>15</v>
      </c>
      <c r="AH16" s="19"/>
      <c r="AI16" s="19"/>
      <c r="AJ16" s="10">
        <f t="shared" si="5"/>
        <v>156</v>
      </c>
      <c r="AK16" s="10">
        <f t="shared" si="6"/>
        <v>1711.741</v>
      </c>
      <c r="AL16" s="10">
        <f>6410*0.157</f>
        <v>1006.37</v>
      </c>
      <c r="AM16" s="10">
        <f>1097*0.643</f>
        <v>705.371</v>
      </c>
      <c r="AN16" s="73"/>
      <c r="AO16" s="75"/>
      <c r="AP16" s="75"/>
      <c r="AQ16" s="73"/>
      <c r="AR16" s="73"/>
    </row>
    <row r="17" spans="1:44" s="68" customFormat="1" ht="15.75" customHeight="1" thickBot="1">
      <c r="A17" s="1" t="s">
        <v>57</v>
      </c>
      <c r="B17" s="65" t="s">
        <v>84</v>
      </c>
      <c r="C17" s="83">
        <f>+D17/'Meta Corte Hosp'!N55</f>
        <v>1.1167001566633692</v>
      </c>
      <c r="D17" s="84">
        <f t="shared" si="0"/>
        <v>0.871026122197428</v>
      </c>
      <c r="E17" s="10">
        <v>823</v>
      </c>
      <c r="F17" s="17">
        <f t="shared" si="1"/>
        <v>842</v>
      </c>
      <c r="G17" s="10">
        <f>VLOOKUP($B17,'[2]NUM8'!$G$2:$I$157,2,FALSE)</f>
        <v>904</v>
      </c>
      <c r="H17" s="89">
        <f t="shared" si="2"/>
        <v>916</v>
      </c>
      <c r="I17" s="89">
        <f t="shared" si="3"/>
        <v>913</v>
      </c>
      <c r="J17" s="94"/>
      <c r="K17" s="19">
        <f>VLOOKUP($B17,'[3]ACT NUM8'!$H$3:$S$140,2,FALSE)</f>
        <v>5</v>
      </c>
      <c r="L17" s="19">
        <f>VLOOKUP($B17,'[3]ACT NUM8'!$H$3:$S$140,3,FALSE)</f>
        <v>10</v>
      </c>
      <c r="M17" s="19">
        <f>VLOOKUP($B17,'[3]ACT NUM8'!$H$3:$S$140,4,FALSE)</f>
        <v>7</v>
      </c>
      <c r="N17" s="19">
        <f>VLOOKUP($B17,'[3]ACT NUM8'!$H$3:$S$140,5,FALSE)</f>
        <v>13</v>
      </c>
      <c r="O17" s="19">
        <f>VLOOKUP($B17,'[3]ACT NUM8'!$H$3:$S$140,6,FALSE)</f>
        <v>4</v>
      </c>
      <c r="P17" s="19">
        <f>VLOOKUP($B17,'[3]ACT NUM8'!$H$3:$S$140,7,FALSE)</f>
        <v>13</v>
      </c>
      <c r="Q17" s="19">
        <f>VLOOKUP($B17,'[3]ACT NUM8'!$H$3:$S$140,8,FALSE)</f>
        <v>9</v>
      </c>
      <c r="R17" s="19">
        <f>VLOOKUP($B17,'[3]ACT NUM8'!$H$3:$S$140,9,FALSE)</f>
        <v>11</v>
      </c>
      <c r="S17" s="19">
        <f>VLOOKUP($B17,'[3]ACT NUM8'!$H$3:$S$140,10,FALSE)</f>
        <v>7</v>
      </c>
      <c r="T17" s="20">
        <f>VLOOKUP($B17,'[3]ACT NUM8'!$H$3:$S$140,11,FALSE)</f>
        <v>3</v>
      </c>
      <c r="U17" s="19"/>
      <c r="V17" s="19"/>
      <c r="W17" s="10">
        <f t="shared" si="4"/>
        <v>82</v>
      </c>
      <c r="X17" s="19">
        <f>VLOOKUP($B17,'[3]ACT NUM8'!$AC$3:$AN$121,2,FALSE)</f>
        <v>2</v>
      </c>
      <c r="Y17" s="19">
        <f>VLOOKUP($B17,'[3]ACT NUM8'!$AC$3:$AN$121,3,FALSE)</f>
        <v>1</v>
      </c>
      <c r="Z17" s="19"/>
      <c r="AA17" s="19">
        <f>VLOOKUP($B17,'[3]ACT NUM8'!$AC$3:$AN$121,5,FALSE)</f>
        <v>2</v>
      </c>
      <c r="AB17" s="19">
        <f>VLOOKUP($B17,'[3]ACT NUM8'!$AC$3:$AN$121,6,FALSE)</f>
        <v>2</v>
      </c>
      <c r="AC17" s="19">
        <f>VLOOKUP($B17,'[3]ACT NUM8'!$AC$3:$AN$121,7,FALSE)</f>
        <v>5</v>
      </c>
      <c r="AD17" s="19">
        <f>VLOOKUP($B17,'[3]ACT NUM8'!$AC$3:$AN$121,8,FALSE)</f>
        <v>6</v>
      </c>
      <c r="AE17" s="19">
        <f>VLOOKUP($B17,'[3]ACT NUM8'!$AC$3:$AN$121,9,FALSE)</f>
        <v>2</v>
      </c>
      <c r="AF17" s="19">
        <f>VLOOKUP($B17,'[3]ACT NUM8'!$AC$3:$AN$121,10,FALSE)</f>
        <v>5</v>
      </c>
      <c r="AG17" s="19">
        <f>VLOOKUP($B17,'[3]ACT NUM8'!$AC$3:$AN$121,11,FALSE)</f>
        <v>8</v>
      </c>
      <c r="AH17" s="19"/>
      <c r="AI17" s="19"/>
      <c r="AJ17" s="10">
        <f t="shared" si="5"/>
        <v>33</v>
      </c>
      <c r="AK17" s="10">
        <f t="shared" si="6"/>
        <v>1048.189</v>
      </c>
      <c r="AL17" s="10">
        <f>3060*0.157</f>
        <v>480.42</v>
      </c>
      <c r="AM17" s="10">
        <f>883*0.643</f>
        <v>567.769</v>
      </c>
      <c r="AN17" s="73"/>
      <c r="AO17" s="75"/>
      <c r="AP17" s="75"/>
      <c r="AQ17" s="73"/>
      <c r="AR17" s="73"/>
    </row>
    <row r="18" spans="1:39" s="67" customFormat="1" ht="13.5" thickBot="1">
      <c r="A18" s="72"/>
      <c r="B18" s="69" t="s">
        <v>85</v>
      </c>
      <c r="C18" s="69"/>
      <c r="D18" s="93"/>
      <c r="E18" s="22">
        <f>SUM(E12:E17)</f>
        <v>7294</v>
      </c>
      <c r="F18" s="22">
        <f>SUM(F12:F17)</f>
        <v>7339</v>
      </c>
      <c r="G18" s="22">
        <f aca="true" t="shared" si="7" ref="G18:AM18">SUM(G12:G17)</f>
        <v>7671</v>
      </c>
      <c r="H18" s="22">
        <f>SUM(H12:H17)</f>
        <v>7711</v>
      </c>
      <c r="I18" s="22">
        <f t="shared" si="7"/>
        <v>7689</v>
      </c>
      <c r="J18" s="22">
        <f t="shared" si="7"/>
        <v>0</v>
      </c>
      <c r="K18" s="22">
        <f t="shared" si="7"/>
        <v>55</v>
      </c>
      <c r="L18" s="22">
        <f t="shared" si="7"/>
        <v>61</v>
      </c>
      <c r="M18" s="22">
        <f t="shared" si="7"/>
        <v>54</v>
      </c>
      <c r="N18" s="22">
        <f t="shared" si="7"/>
        <v>64</v>
      </c>
      <c r="O18" s="22">
        <f t="shared" si="7"/>
        <v>63</v>
      </c>
      <c r="P18" s="22">
        <f t="shared" si="7"/>
        <v>73</v>
      </c>
      <c r="Q18" s="22">
        <f t="shared" si="7"/>
        <v>79</v>
      </c>
      <c r="R18" s="22">
        <f t="shared" si="7"/>
        <v>98</v>
      </c>
      <c r="S18" s="22">
        <f t="shared" si="7"/>
        <v>57</v>
      </c>
      <c r="T18" s="22">
        <f t="shared" si="7"/>
        <v>38</v>
      </c>
      <c r="U18" s="22">
        <f t="shared" si="7"/>
        <v>0</v>
      </c>
      <c r="V18" s="22">
        <f t="shared" si="7"/>
        <v>0</v>
      </c>
      <c r="W18" s="22">
        <f t="shared" si="7"/>
        <v>642</v>
      </c>
      <c r="X18" s="22">
        <f t="shared" si="7"/>
        <v>19</v>
      </c>
      <c r="Y18" s="22">
        <f t="shared" si="7"/>
        <v>75</v>
      </c>
      <c r="Z18" s="22">
        <f t="shared" si="7"/>
        <v>31</v>
      </c>
      <c r="AA18" s="22">
        <f t="shared" si="7"/>
        <v>24</v>
      </c>
      <c r="AB18" s="22">
        <f t="shared" si="7"/>
        <v>37</v>
      </c>
      <c r="AC18" s="22">
        <f t="shared" si="7"/>
        <v>80</v>
      </c>
      <c r="AD18" s="22">
        <f t="shared" si="7"/>
        <v>78</v>
      </c>
      <c r="AE18" s="22">
        <f t="shared" si="7"/>
        <v>59</v>
      </c>
      <c r="AF18" s="22">
        <f t="shared" si="7"/>
        <v>51</v>
      </c>
      <c r="AG18" s="22">
        <f t="shared" si="7"/>
        <v>66</v>
      </c>
      <c r="AH18" s="22">
        <f t="shared" si="7"/>
        <v>0</v>
      </c>
      <c r="AI18" s="22">
        <f t="shared" si="7"/>
        <v>0</v>
      </c>
      <c r="AJ18" s="22">
        <f t="shared" si="7"/>
        <v>520</v>
      </c>
      <c r="AK18" s="22">
        <f t="shared" si="7"/>
        <v>11140.729</v>
      </c>
      <c r="AL18" s="22">
        <f t="shared" si="7"/>
        <v>6072.603</v>
      </c>
      <c r="AM18" s="22">
        <f t="shared" si="7"/>
        <v>5068.126</v>
      </c>
    </row>
  </sheetData>
  <sheetProtection/>
  <mergeCells count="13">
    <mergeCell ref="A1:A10"/>
    <mergeCell ref="B1:B10"/>
    <mergeCell ref="C1:C11"/>
    <mergeCell ref="D1:D10"/>
    <mergeCell ref="AK2:AM9"/>
    <mergeCell ref="E1:AM1"/>
    <mergeCell ref="E10:J10"/>
    <mergeCell ref="K10:W10"/>
    <mergeCell ref="X10:AJ10"/>
    <mergeCell ref="AL10:AL11"/>
    <mergeCell ref="AK10:AK11"/>
    <mergeCell ref="E2:AJ9"/>
    <mergeCell ref="AM10:AM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dcterms:created xsi:type="dcterms:W3CDTF">2014-07-18T16:45:26Z</dcterms:created>
  <dcterms:modified xsi:type="dcterms:W3CDTF">2016-12-06T15:20:58Z</dcterms:modified>
  <cp:category/>
  <cp:version/>
  <cp:contentType/>
  <cp:contentStatus/>
</cp:coreProperties>
</file>